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000\0 Nov23\"/>
    </mc:Choice>
  </mc:AlternateContent>
  <xr:revisionPtr revIDLastSave="0" documentId="13_ncr:1_{4022A53E-ACA2-41BD-8CD1-3311BAD41708}" xr6:coauthVersionLast="47" xr6:coauthVersionMax="47" xr10:uidLastSave="{00000000-0000-0000-0000-000000000000}"/>
  <bookViews>
    <workbookView xWindow="-28770" yWindow="2580" windowWidth="28770" windowHeight="15420" xr2:uid="{00000000-000D-0000-FFFF-FFFF00000000}"/>
  </bookViews>
  <sheets>
    <sheet name="2024" sheetId="4" r:id="rId1"/>
  </sheets>
  <definedNames>
    <definedName name="_xlnm.Print_Area" localSheetId="0">'2024'!$A$1:$G$59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4" l="1"/>
  <c r="C27" i="4"/>
  <c r="C26" i="4"/>
  <c r="C25" i="4"/>
  <c r="C57" i="4"/>
  <c r="C56" i="4"/>
  <c r="C37" i="4"/>
  <c r="C38" i="4"/>
  <c r="C39" i="4"/>
  <c r="C14" i="4"/>
  <c r="C15" i="4"/>
  <c r="C16" i="4"/>
  <c r="C19" i="4"/>
  <c r="C21" i="4"/>
  <c r="C22" i="4"/>
  <c r="C30" i="4"/>
  <c r="C33" i="4"/>
  <c r="C34" i="4"/>
  <c r="B46" i="4"/>
  <c r="C52" i="4" s="1"/>
  <c r="A50" i="4"/>
  <c r="C40" i="4" l="1"/>
  <c r="C48" i="4"/>
  <c r="C49" i="4" s="1"/>
  <c r="C50" i="4" l="1"/>
  <c r="C51" i="4" s="1"/>
  <c r="C53" i="4" s="1"/>
  <c r="F6" i="4" s="1"/>
</calcChain>
</file>

<file path=xl/sharedStrings.xml><?xml version="1.0" encoding="utf-8"?>
<sst xmlns="http://schemas.openxmlformats.org/spreadsheetml/2006/main" count="75" uniqueCount="71">
  <si>
    <t>20.2.75 NMAC</t>
  </si>
  <si>
    <t>Permit Number &amp; Site Name</t>
  </si>
  <si>
    <t>Engineer Name &amp; Telephone:</t>
  </si>
  <si>
    <t>Date of First Invoice:</t>
  </si>
  <si>
    <t>Balance Due:</t>
  </si>
  <si>
    <t>Date of Second Invoice:</t>
  </si>
  <si>
    <t>Fee ($/point)</t>
  </si>
  <si>
    <t>per point</t>
  </si>
  <si>
    <t>PERMITTING ACTIONS</t>
  </si>
  <si>
    <t>Total Points</t>
  </si>
  <si>
    <t>Non-applicable regulations:  (do not count these)</t>
  </si>
  <si>
    <t>Technical Complexity</t>
  </si>
  <si>
    <t># of Units</t>
  </si>
  <si>
    <t>NMAC Parts</t>
  </si>
  <si>
    <t>NSPS</t>
  </si>
  <si>
    <t>NESHAP</t>
  </si>
  <si>
    <t>Subpart A</t>
  </si>
  <si>
    <t>40 CFR 61 Subpart A</t>
  </si>
  <si>
    <t>"x" if present or req'd</t>
  </si>
  <si>
    <t>40 CFR 61 Subpart M</t>
  </si>
  <si>
    <t>Fugitive Emissions</t>
  </si>
  <si>
    <t>40 CFR 63 Subpart A</t>
  </si>
  <si>
    <t>Modeling Review</t>
  </si>
  <si>
    <t>Air Toxics</t>
  </si>
  <si>
    <t>Level 1</t>
  </si>
  <si>
    <t>Level II</t>
  </si>
  <si>
    <t>BACT</t>
  </si>
  <si>
    <t>Health Assessment</t>
  </si>
  <si>
    <t>Applicable Regulations</t>
  </si>
  <si>
    <t># of app. regs.</t>
  </si>
  <si>
    <t>NSPS (number of NSPS)</t>
  </si>
  <si>
    <t>NESHAPs (number of NESHAPS)</t>
  </si>
  <si>
    <t>Case-by-case MACT</t>
  </si>
  <si>
    <t>PSD</t>
  </si>
  <si>
    <t>PSD Netting (no other analysis)</t>
  </si>
  <si>
    <t>PSD review, with any netting eval.</t>
  </si>
  <si>
    <t>Other Actions</t>
  </si>
  <si>
    <t>General Permit</t>
  </si>
  <si>
    <t>Streamlined (# of Sites)</t>
  </si>
  <si>
    <t>Technical Review</t>
  </si>
  <si>
    <t>TOTAL OTHER ACTIONS</t>
  </si>
  <si>
    <t>Small business or accel review?</t>
  </si>
  <si>
    <t>Amount submitted with Application</t>
  </si>
  <si>
    <t>Filing fee (enter 500 or 1000)</t>
  </si>
  <si>
    <t>Credit/Debits</t>
  </si>
  <si>
    <t>Fee</t>
  </si>
  <si>
    <t xml:space="preserve">Fee (minus filling fee) </t>
  </si>
  <si>
    <t>Credits/Debits</t>
  </si>
  <si>
    <t>Balance Due</t>
  </si>
  <si>
    <t>First Invoice Amount:</t>
  </si>
  <si>
    <t>Second Invoice Amount:</t>
  </si>
  <si>
    <t>Insert "X" or any symbol for other applicable fee points</t>
  </si>
  <si>
    <t xml:space="preserve">CPI Adjusted Point Fee </t>
  </si>
  <si>
    <t>20.2.X NMAC(number of regs)</t>
  </si>
  <si>
    <t>(does not include 202 exempt)</t>
  </si>
  <si>
    <t>Emission Units -</t>
  </si>
  <si>
    <t xml:space="preserve">Line 14 (Fugitive Emissions): If fugitive sources are present that </t>
  </si>
  <si>
    <t xml:space="preserve">have applicable requirements in the permit, put an "X" in cell 14B </t>
  </si>
  <si>
    <t>DIRECTIONS:</t>
  </si>
  <si>
    <t xml:space="preserve">Line 12 (Emission Units):  Insert number of units - only count those </t>
  </si>
  <si>
    <t xml:space="preserve">emission units for which there is an applicable requirement </t>
  </si>
  <si>
    <t>in the permit. Do not add any fugitive sources</t>
  </si>
  <si>
    <t>to the total units listed in cell 12B</t>
  </si>
  <si>
    <t>regulations using tables above to identify regs</t>
  </si>
  <si>
    <t xml:space="preserve">Lines 25, 26, 27 (Applicable Regs): Insert number of applicable </t>
  </si>
  <si>
    <t>NA</t>
  </si>
  <si>
    <t>Do not charge for a reg that is not applicable to the current revision.</t>
  </si>
  <si>
    <t>Nonattainment Area</t>
  </si>
  <si>
    <t>\\NMENV\ServerShares$\EPD\AQB\Permitting\NSR\Forms and Templates</t>
  </si>
  <si>
    <t>Points-Based Fee Calculator 1/1/2024 to 12/31/2024</t>
  </si>
  <si>
    <t>rev. 1/1/2024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</si>
</sst>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&quot;$&quot;#,##0.00"/>
  </numFmts>
  <fonts count="11" x14ac:knownFonts="1">
    <font>
      <sz val="10"/>
      <name val="Arial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 inden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2" borderId="0" xfId="0" applyNumberFormat="1" applyFill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0" fontId="10" fillId="0" borderId="0" xfId="1"/>
    <xf numFmtId="0" fontId="2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30</xdr:row>
      <xdr:rowOff>103189</xdr:rowOff>
    </xdr:from>
    <xdr:to>
      <xdr:col>6</xdr:col>
      <xdr:colOff>1394422</xdr:colOff>
      <xdr:row>44</xdr:row>
      <xdr:rowOff>150813</xdr:rowOff>
    </xdr:to>
    <xdr:sp macro="" textlink="" fLocksText="0">
      <xdr:nvSpPr>
        <xdr:cNvPr id="4098" name="Text Box 2">
          <a:extLst>
            <a:ext uri="{FF2B5EF4-FFF2-40B4-BE49-F238E27FC236}">
              <a16:creationId xmlns:a16="http://schemas.microsoft.com/office/drawing/2014/main" id="{02E31A34-247D-4D07-854F-77DBC8CB3760}"/>
            </a:ext>
          </a:extLst>
        </xdr:cNvPr>
        <xdr:cNvSpPr txBox="1">
          <a:spLocks noChangeArrowheads="1"/>
        </xdr:cNvSpPr>
      </xdr:nvSpPr>
      <xdr:spPr bwMode="auto">
        <a:xfrm>
          <a:off x="4191000" y="5024439"/>
          <a:ext cx="3521672" cy="22701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COMMENTS: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NMENV\ServerShares$\Permitting\NSR\Forms%20and%20Templ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zoomScaleSheetLayoutView="100" workbookViewId="0">
      <selection activeCell="C62" sqref="C62"/>
    </sheetView>
  </sheetViews>
  <sheetFormatPr defaultRowHeight="13.2" x14ac:dyDescent="0.25"/>
  <cols>
    <col min="1" max="1" width="30.21875" customWidth="1"/>
    <col min="2" max="2" width="19.77734375" customWidth="1"/>
    <col min="3" max="3" width="13.21875" customWidth="1"/>
    <col min="5" max="5" width="12.21875" customWidth="1"/>
    <col min="6" max="6" width="11.44140625" customWidth="1"/>
    <col min="7" max="7" width="21.44140625" customWidth="1"/>
    <col min="8" max="8" width="13.21875" customWidth="1"/>
  </cols>
  <sheetData>
    <row r="1" spans="1:9" ht="15.6" x14ac:dyDescent="0.3">
      <c r="A1" s="1" t="s">
        <v>69</v>
      </c>
      <c r="B1" s="2"/>
      <c r="C1" s="2"/>
      <c r="E1" s="2"/>
      <c r="F1" s="2"/>
      <c r="G1" s="2"/>
      <c r="I1" s="44" t="s">
        <v>68</v>
      </c>
    </row>
    <row r="2" spans="1:9" x14ac:dyDescent="0.25">
      <c r="A2" t="s">
        <v>0</v>
      </c>
      <c r="B2" s="36"/>
      <c r="C2" s="35"/>
    </row>
    <row r="3" spans="1:9" x14ac:dyDescent="0.25">
      <c r="B3" s="34"/>
      <c r="C3" s="35"/>
    </row>
    <row r="4" spans="1:9" x14ac:dyDescent="0.25">
      <c r="A4" t="s">
        <v>1</v>
      </c>
      <c r="B4" s="45"/>
      <c r="C4" s="45"/>
      <c r="D4" s="45"/>
      <c r="E4" s="2"/>
      <c r="F4" s="2"/>
      <c r="G4" s="2"/>
    </row>
    <row r="5" spans="1:9" ht="13.8" thickBot="1" x14ac:dyDescent="0.3">
      <c r="A5" t="s">
        <v>2</v>
      </c>
      <c r="B5" s="46"/>
      <c r="C5" s="46"/>
      <c r="D5" s="46"/>
      <c r="E5" s="2"/>
      <c r="F5" s="2"/>
      <c r="G5" s="2"/>
    </row>
    <row r="6" spans="1:9" ht="13.8" thickBot="1" x14ac:dyDescent="0.3">
      <c r="A6" t="s">
        <v>3</v>
      </c>
      <c r="B6" s="3" t="s">
        <v>65</v>
      </c>
      <c r="C6" s="2"/>
      <c r="E6" s="4" t="s">
        <v>4</v>
      </c>
      <c r="F6" s="5">
        <f>C53</f>
        <v>-500</v>
      </c>
      <c r="G6" s="2"/>
    </row>
    <row r="7" spans="1:9" x14ac:dyDescent="0.25">
      <c r="A7" t="s">
        <v>5</v>
      </c>
      <c r="B7" s="3" t="s">
        <v>65</v>
      </c>
      <c r="C7" s="2"/>
      <c r="E7" s="2"/>
      <c r="F7" s="6"/>
      <c r="G7" s="2"/>
    </row>
    <row r="8" spans="1:9" x14ac:dyDescent="0.25">
      <c r="A8" t="s">
        <v>52</v>
      </c>
      <c r="B8" s="7" t="s">
        <v>6</v>
      </c>
      <c r="C8" s="43">
        <v>510</v>
      </c>
      <c r="D8" s="8" t="s">
        <v>7</v>
      </c>
      <c r="E8" s="2"/>
      <c r="F8" s="2"/>
      <c r="G8" s="2"/>
    </row>
    <row r="9" spans="1:9" ht="13.8" thickBot="1" x14ac:dyDescent="0.3">
      <c r="B9" s="2"/>
      <c r="C9" s="2"/>
      <c r="E9" s="2"/>
      <c r="F9" s="2"/>
      <c r="G9" s="2"/>
    </row>
    <row r="10" spans="1:9" ht="13.8" thickBot="1" x14ac:dyDescent="0.3">
      <c r="A10" s="9" t="s">
        <v>8</v>
      </c>
      <c r="B10" s="2"/>
      <c r="C10" s="2" t="s">
        <v>9</v>
      </c>
      <c r="D10" s="10"/>
      <c r="E10" s="47" t="s">
        <v>10</v>
      </c>
      <c r="F10" s="48"/>
      <c r="G10" s="49"/>
    </row>
    <row r="11" spans="1:9" ht="14.4" thickTop="1" thickBot="1" x14ac:dyDescent="0.3">
      <c r="A11" s="9" t="s">
        <v>11</v>
      </c>
      <c r="B11" s="2" t="s">
        <v>12</v>
      </c>
      <c r="C11" s="2"/>
      <c r="D11" s="10"/>
      <c r="E11" s="11" t="s">
        <v>13</v>
      </c>
      <c r="F11" s="12" t="s">
        <v>14</v>
      </c>
      <c r="G11" s="13" t="s">
        <v>15</v>
      </c>
    </row>
    <row r="12" spans="1:9" ht="13.8" thickTop="1" x14ac:dyDescent="0.25">
      <c r="A12" t="s">
        <v>55</v>
      </c>
      <c r="B12" s="14"/>
      <c r="C12" s="2">
        <f>IF(B12&lt;&gt;"",IF(B12&lt;5,5,IF(B12&gt;15,15,B12)),0)</f>
        <v>0</v>
      </c>
      <c r="E12" s="15">
        <v>1</v>
      </c>
      <c r="F12" s="16" t="s">
        <v>16</v>
      </c>
      <c r="G12" s="17" t="s">
        <v>17</v>
      </c>
    </row>
    <row r="13" spans="1:9" x14ac:dyDescent="0.25">
      <c r="A13" s="33" t="s">
        <v>54</v>
      </c>
      <c r="B13" s="2" t="s">
        <v>18</v>
      </c>
      <c r="C13" s="2"/>
      <c r="E13" s="18">
        <v>2</v>
      </c>
      <c r="F13" s="19"/>
      <c r="G13" s="20" t="s">
        <v>19</v>
      </c>
    </row>
    <row r="14" spans="1:9" x14ac:dyDescent="0.25">
      <c r="A14" t="s">
        <v>20</v>
      </c>
      <c r="B14" s="14"/>
      <c r="C14" s="2">
        <f>IF(B14&lt;&gt;"",5,0)</f>
        <v>0</v>
      </c>
      <c r="E14" s="18">
        <v>3</v>
      </c>
      <c r="F14" s="19"/>
      <c r="G14" s="20" t="s">
        <v>21</v>
      </c>
    </row>
    <row r="15" spans="1:9" x14ac:dyDescent="0.25">
      <c r="A15" t="s">
        <v>67</v>
      </c>
      <c r="B15" s="14"/>
      <c r="C15" s="2">
        <f>IF(B15&lt;&gt;"",75,0)</f>
        <v>0</v>
      </c>
      <c r="E15" s="18">
        <v>5</v>
      </c>
      <c r="F15" s="19"/>
      <c r="G15" s="20"/>
    </row>
    <row r="16" spans="1:9" x14ac:dyDescent="0.25">
      <c r="A16" t="s">
        <v>22</v>
      </c>
      <c r="B16" s="14"/>
      <c r="C16" s="2">
        <f>IF(B16&lt;&gt;"",15,0)</f>
        <v>0</v>
      </c>
      <c r="E16" s="18">
        <v>7</v>
      </c>
      <c r="F16" s="19"/>
      <c r="G16" s="20"/>
    </row>
    <row r="17" spans="1:7" x14ac:dyDescent="0.25">
      <c r="B17" s="2"/>
      <c r="C17" s="2"/>
      <c r="E17" s="18">
        <v>8</v>
      </c>
      <c r="F17" s="19"/>
      <c r="G17" s="20"/>
    </row>
    <row r="18" spans="1:7" x14ac:dyDescent="0.25">
      <c r="A18" s="9" t="s">
        <v>23</v>
      </c>
      <c r="B18" s="2" t="s">
        <v>18</v>
      </c>
      <c r="C18" s="2"/>
      <c r="E18" s="18">
        <v>60</v>
      </c>
      <c r="F18" s="19"/>
      <c r="G18" s="20"/>
    </row>
    <row r="19" spans="1:7" x14ac:dyDescent="0.25">
      <c r="A19" t="s">
        <v>24</v>
      </c>
      <c r="B19" s="14"/>
      <c r="C19" s="2">
        <f>IF(B19&lt;&gt;"",8,0)</f>
        <v>0</v>
      </c>
      <c r="E19" s="18">
        <v>70</v>
      </c>
      <c r="F19" s="19"/>
      <c r="G19" s="20"/>
    </row>
    <row r="20" spans="1:7" x14ac:dyDescent="0.25">
      <c r="A20" s="21" t="s">
        <v>25</v>
      </c>
      <c r="B20" s="2"/>
      <c r="C20" s="2"/>
      <c r="E20" s="18">
        <v>71</v>
      </c>
      <c r="F20" s="19"/>
      <c r="G20" s="20"/>
    </row>
    <row r="21" spans="1:7" x14ac:dyDescent="0.25">
      <c r="A21" s="22" t="s">
        <v>26</v>
      </c>
      <c r="B21" s="14"/>
      <c r="C21" s="2">
        <f>IF(B21&lt;&gt;"",60,0)</f>
        <v>0</v>
      </c>
      <c r="E21" s="18">
        <v>72</v>
      </c>
      <c r="F21" s="19"/>
      <c r="G21" s="20"/>
    </row>
    <row r="22" spans="1:7" x14ac:dyDescent="0.25">
      <c r="A22" s="22" t="s">
        <v>27</v>
      </c>
      <c r="B22" s="14"/>
      <c r="C22" s="2">
        <f>IF(B22&lt;&gt;"",100,0)</f>
        <v>0</v>
      </c>
      <c r="E22" s="18">
        <v>73</v>
      </c>
      <c r="F22" s="19"/>
      <c r="G22" s="20"/>
    </row>
    <row r="23" spans="1:7" x14ac:dyDescent="0.25">
      <c r="B23" s="2"/>
      <c r="C23" s="2"/>
      <c r="E23" s="18">
        <v>74</v>
      </c>
      <c r="F23" s="19"/>
      <c r="G23" s="20"/>
    </row>
    <row r="24" spans="1:7" x14ac:dyDescent="0.25">
      <c r="A24" s="9" t="s">
        <v>28</v>
      </c>
      <c r="B24" s="2" t="s">
        <v>29</v>
      </c>
      <c r="C24" s="2"/>
      <c r="E24" s="18">
        <v>75</v>
      </c>
      <c r="F24" s="19"/>
      <c r="G24" s="20"/>
    </row>
    <row r="25" spans="1:7" x14ac:dyDescent="0.25">
      <c r="A25" t="s">
        <v>53</v>
      </c>
      <c r="B25" s="14"/>
      <c r="C25" s="2">
        <f>IF(B25&lt;&gt;"",(3*B25),0)</f>
        <v>0</v>
      </c>
      <c r="E25" s="18">
        <v>77</v>
      </c>
      <c r="F25" s="19"/>
      <c r="G25" s="20"/>
    </row>
    <row r="26" spans="1:7" x14ac:dyDescent="0.25">
      <c r="A26" t="s">
        <v>30</v>
      </c>
      <c r="B26" s="14"/>
      <c r="C26" s="2">
        <f>IF(B26&lt;&gt;"",(5*B26),0)</f>
        <v>0</v>
      </c>
      <c r="E26" s="18">
        <v>78</v>
      </c>
      <c r="F26" s="19"/>
      <c r="G26" s="20"/>
    </row>
    <row r="27" spans="1:7" x14ac:dyDescent="0.25">
      <c r="A27" t="s">
        <v>31</v>
      </c>
      <c r="B27" s="14"/>
      <c r="C27" s="2">
        <f>IF(B27&lt;&gt;"",(5*B27),0)</f>
        <v>0</v>
      </c>
      <c r="E27" s="18">
        <v>79</v>
      </c>
      <c r="F27" s="19"/>
      <c r="G27" s="20"/>
    </row>
    <row r="28" spans="1:7" x14ac:dyDescent="0.25">
      <c r="B28" s="2"/>
      <c r="C28" s="2"/>
      <c r="E28" s="18">
        <v>80</v>
      </c>
      <c r="F28" s="19"/>
      <c r="G28" s="20"/>
    </row>
    <row r="29" spans="1:7" x14ac:dyDescent="0.25">
      <c r="B29" s="2" t="s">
        <v>18</v>
      </c>
      <c r="C29" s="2"/>
      <c r="E29" s="32">
        <v>82</v>
      </c>
      <c r="F29" s="19"/>
      <c r="G29" s="20"/>
    </row>
    <row r="30" spans="1:7" ht="13.8" thickBot="1" x14ac:dyDescent="0.3">
      <c r="A30" t="s">
        <v>32</v>
      </c>
      <c r="B30" s="14"/>
      <c r="C30" s="2">
        <f>IF(B30&lt;&gt;"",100,0)</f>
        <v>0</v>
      </c>
      <c r="E30" s="31"/>
      <c r="F30" s="23"/>
      <c r="G30" s="24"/>
    </row>
    <row r="31" spans="1:7" x14ac:dyDescent="0.25">
      <c r="B31" s="2"/>
      <c r="C31" s="2"/>
    </row>
    <row r="32" spans="1:7" x14ac:dyDescent="0.25">
      <c r="A32" s="9" t="s">
        <v>33</v>
      </c>
      <c r="B32" s="2"/>
      <c r="C32" s="2"/>
      <c r="E32" s="37"/>
      <c r="F32" s="35"/>
      <c r="G32" s="35"/>
    </row>
    <row r="33" spans="1:7" x14ac:dyDescent="0.25">
      <c r="A33" t="s">
        <v>34</v>
      </c>
      <c r="B33" s="14"/>
      <c r="C33" s="2">
        <f>IF(B34="",(IF(B33&lt;&gt;"",20,0)),"")</f>
        <v>0</v>
      </c>
      <c r="E33" s="37"/>
      <c r="F33" s="35"/>
      <c r="G33" s="35"/>
    </row>
    <row r="34" spans="1:7" x14ac:dyDescent="0.25">
      <c r="A34" t="s">
        <v>35</v>
      </c>
      <c r="B34" s="14"/>
      <c r="C34" s="2">
        <f>IF(B34&lt;&gt;"",75,0)</f>
        <v>0</v>
      </c>
      <c r="E34" s="37"/>
      <c r="F34" s="2"/>
      <c r="G34" s="2"/>
    </row>
    <row r="35" spans="1:7" x14ac:dyDescent="0.25">
      <c r="B35" s="2"/>
      <c r="C35" s="2"/>
      <c r="E35" s="35"/>
    </row>
    <row r="36" spans="1:7" x14ac:dyDescent="0.25">
      <c r="A36" s="9" t="s">
        <v>36</v>
      </c>
      <c r="B36" s="2"/>
      <c r="C36" s="2"/>
      <c r="E36" s="35"/>
    </row>
    <row r="37" spans="1:7" x14ac:dyDescent="0.25">
      <c r="A37" t="s">
        <v>37</v>
      </c>
      <c r="B37" s="14"/>
      <c r="C37" s="2">
        <f>IF(B38="",(IF(B37&lt;&gt;"",10,0)),"")</f>
        <v>0</v>
      </c>
      <c r="E37" s="2"/>
      <c r="F37" s="2"/>
      <c r="G37" s="2"/>
    </row>
    <row r="38" spans="1:7" x14ac:dyDescent="0.25">
      <c r="A38" t="s">
        <v>38</v>
      </c>
      <c r="B38" s="25"/>
      <c r="C38" s="2">
        <f>IF(B38&lt;&gt;"",(B38*10),0)</f>
        <v>0</v>
      </c>
      <c r="E38" s="2"/>
      <c r="F38" s="2"/>
      <c r="G38" s="2"/>
    </row>
    <row r="39" spans="1:7" x14ac:dyDescent="0.25">
      <c r="A39" t="s">
        <v>39</v>
      </c>
      <c r="B39" s="25"/>
      <c r="C39" s="2">
        <f>IF(B39&lt;&gt;"",5,0)</f>
        <v>0</v>
      </c>
      <c r="E39" s="37"/>
      <c r="F39" s="35"/>
      <c r="G39" s="35"/>
    </row>
    <row r="40" spans="1:7" x14ac:dyDescent="0.25">
      <c r="A40" t="s">
        <v>40</v>
      </c>
      <c r="B40" s="2"/>
      <c r="C40" s="2">
        <f>SUM(C37:C39)</f>
        <v>0</v>
      </c>
      <c r="E40" s="37"/>
      <c r="F40" s="35"/>
      <c r="G40" s="35"/>
    </row>
    <row r="41" spans="1:7" x14ac:dyDescent="0.25">
      <c r="B41" s="2"/>
      <c r="C41" s="2"/>
      <c r="E41" s="37"/>
      <c r="F41" s="2"/>
      <c r="G41" s="2"/>
    </row>
    <row r="42" spans="1:7" x14ac:dyDescent="0.25">
      <c r="A42" t="s">
        <v>41</v>
      </c>
      <c r="B42" s="14"/>
      <c r="C42" s="2"/>
      <c r="E42" s="35"/>
    </row>
    <row r="43" spans="1:7" x14ac:dyDescent="0.25">
      <c r="B43" s="26"/>
      <c r="C43" s="2"/>
      <c r="E43" s="35"/>
    </row>
    <row r="44" spans="1:7" x14ac:dyDescent="0.25">
      <c r="A44" t="s">
        <v>42</v>
      </c>
      <c r="B44" s="14">
        <v>500</v>
      </c>
      <c r="C44" s="2"/>
      <c r="E44" s="2"/>
      <c r="F44" s="2"/>
      <c r="G44" s="2"/>
    </row>
    <row r="45" spans="1:7" ht="13.8" thickBot="1" x14ac:dyDescent="0.3">
      <c r="A45" t="s">
        <v>43</v>
      </c>
      <c r="B45" s="27">
        <v>500</v>
      </c>
      <c r="C45" s="2"/>
      <c r="E45" s="2"/>
      <c r="F45" s="2"/>
      <c r="G45" s="2"/>
    </row>
    <row r="46" spans="1:7" x14ac:dyDescent="0.25">
      <c r="A46" s="21" t="s">
        <v>44</v>
      </c>
      <c r="B46" s="2">
        <f>B44-B45</f>
        <v>0</v>
      </c>
      <c r="C46" s="2"/>
      <c r="E46" s="2"/>
      <c r="F46" s="2"/>
      <c r="G46" s="2"/>
    </row>
    <row r="47" spans="1:7" x14ac:dyDescent="0.25">
      <c r="A47" s="9"/>
      <c r="B47" s="2"/>
      <c r="C47" s="2"/>
      <c r="D47" s="39" t="s">
        <v>58</v>
      </c>
      <c r="F47" s="2"/>
      <c r="G47" s="2"/>
    </row>
    <row r="48" spans="1:7" x14ac:dyDescent="0.25">
      <c r="A48" s="9" t="s">
        <v>9</v>
      </c>
      <c r="B48" s="2"/>
      <c r="C48" s="2">
        <f>IF(OR(C37&gt;0,C38&gt;0, C39&gt;0),C40,SUM(C12:C34))</f>
        <v>0</v>
      </c>
      <c r="D48" s="40" t="s">
        <v>64</v>
      </c>
      <c r="F48" s="38"/>
      <c r="G48" s="38"/>
    </row>
    <row r="49" spans="1:7" x14ac:dyDescent="0.25">
      <c r="A49" s="9" t="s">
        <v>45</v>
      </c>
      <c r="B49" s="2"/>
      <c r="C49" s="28">
        <f>C48*C8</f>
        <v>0</v>
      </c>
      <c r="D49" s="40" t="s">
        <v>63</v>
      </c>
      <c r="F49" s="38"/>
      <c r="G49" s="38"/>
    </row>
    <row r="50" spans="1:7" x14ac:dyDescent="0.25">
      <c r="A50" s="9" t="str">
        <f>IF(B42&lt;&gt;"","Small business discount of 50%","Small business discount N/A")</f>
        <v>Small business discount N/A</v>
      </c>
      <c r="B50" s="2"/>
      <c r="C50" s="28" t="str">
        <f>IF(B42&lt;&gt;"",C49/2,"N/A")</f>
        <v>N/A</v>
      </c>
      <c r="D50" s="40" t="s">
        <v>51</v>
      </c>
      <c r="F50" s="35"/>
      <c r="G50" s="35"/>
    </row>
    <row r="51" spans="1:7" x14ac:dyDescent="0.25">
      <c r="A51" s="9" t="s">
        <v>46</v>
      </c>
      <c r="B51" s="2"/>
      <c r="C51" s="28">
        <f>IF(C50="N/A",C49-B45,C50-B45)</f>
        <v>-500</v>
      </c>
      <c r="D51" s="41" t="s">
        <v>59</v>
      </c>
      <c r="F51" s="35"/>
      <c r="G51" s="35"/>
    </row>
    <row r="52" spans="1:7" x14ac:dyDescent="0.25">
      <c r="A52" s="9" t="s">
        <v>47</v>
      </c>
      <c r="B52" s="2"/>
      <c r="C52" s="28">
        <f>B46</f>
        <v>0</v>
      </c>
      <c r="D52" s="41" t="s">
        <v>60</v>
      </c>
      <c r="F52" s="2"/>
      <c r="G52" s="2"/>
    </row>
    <row r="53" spans="1:7" x14ac:dyDescent="0.25">
      <c r="A53" s="9" t="s">
        <v>48</v>
      </c>
      <c r="B53" s="2"/>
      <c r="C53" s="28">
        <f>C51-C52</f>
        <v>-500</v>
      </c>
      <c r="D53" s="41" t="s">
        <v>61</v>
      </c>
    </row>
    <row r="54" spans="1:7" x14ac:dyDescent="0.25">
      <c r="A54" s="9"/>
      <c r="B54" s="2"/>
      <c r="C54" s="29"/>
      <c r="D54" s="41" t="s">
        <v>62</v>
      </c>
    </row>
    <row r="55" spans="1:7" x14ac:dyDescent="0.25">
      <c r="A55" s="9"/>
      <c r="B55" s="2"/>
      <c r="C55" s="29"/>
      <c r="D55" s="40" t="s">
        <v>56</v>
      </c>
      <c r="F55" s="2"/>
      <c r="G55" s="2"/>
    </row>
    <row r="56" spans="1:7" x14ac:dyDescent="0.25">
      <c r="A56" s="9" t="s">
        <v>49</v>
      </c>
      <c r="B56" s="30"/>
      <c r="C56" s="28">
        <f>B56</f>
        <v>0</v>
      </c>
      <c r="D56" s="40" t="s">
        <v>57</v>
      </c>
      <c r="F56" s="2"/>
      <c r="G56" s="2"/>
    </row>
    <row r="57" spans="1:7" x14ac:dyDescent="0.25">
      <c r="A57" s="9" t="s">
        <v>50</v>
      </c>
      <c r="B57" s="2"/>
      <c r="C57" s="28">
        <f>IF(B56 &lt;&gt;"", C53-C56,0)</f>
        <v>0</v>
      </c>
      <c r="D57" s="42"/>
      <c r="F57" s="2"/>
      <c r="G57" s="2"/>
    </row>
    <row r="58" spans="1:7" x14ac:dyDescent="0.25">
      <c r="B58" s="2"/>
      <c r="C58" s="2"/>
      <c r="D58" s="40" t="s">
        <v>66</v>
      </c>
      <c r="F58" s="2"/>
      <c r="G58" s="2"/>
    </row>
    <row r="59" spans="1:7" x14ac:dyDescent="0.25">
      <c r="A59" s="21" t="s">
        <v>70</v>
      </c>
      <c r="B59" s="2"/>
      <c r="C59" s="2"/>
      <c r="E59" s="2"/>
      <c r="F59" s="35"/>
      <c r="G59" s="35"/>
    </row>
  </sheetData>
  <mergeCells count="3">
    <mergeCell ref="B4:D4"/>
    <mergeCell ref="B5:D5"/>
    <mergeCell ref="E10:G10"/>
  </mergeCells>
  <phoneticPr fontId="0" type="noConversion"/>
  <hyperlinks>
    <hyperlink ref="I1" r:id="rId1" xr:uid="{57642119-496F-4B32-8938-B579BD121A07}"/>
  </hyperlinks>
  <pageMargins left="0.75" right="0.75" top="1" bottom="0.5" header="0.5" footer="0.5"/>
  <pageSetup scale="77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Kerwin Singleton</dc:creator>
  <cp:lastModifiedBy>Joseph Kimbrell</cp:lastModifiedBy>
  <cp:lastPrinted>2018-11-27T15:49:47Z</cp:lastPrinted>
  <dcterms:created xsi:type="dcterms:W3CDTF">2005-06-13T15:14:56Z</dcterms:created>
  <dcterms:modified xsi:type="dcterms:W3CDTF">2023-11-16T20:27:27Z</dcterms:modified>
</cp:coreProperties>
</file>