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nmgov.sharepoint.com/sites/ENV-CTFP/Shared Documents/OUTRCH/WBST/Assets/"/>
    </mc:Choice>
  </mc:AlternateContent>
  <xr:revisionPtr revIDLastSave="0" documentId="8_{4D3CD01D-716E-49CA-B4D2-87A42E144069}" xr6:coauthVersionLast="47" xr6:coauthVersionMax="47" xr10:uidLastSave="{00000000-0000-0000-0000-000000000000}"/>
  <bookViews>
    <workbookView xWindow="-26550" yWindow="2595" windowWidth="24810" windowHeight="13635" tabRatio="500" xr2:uid="{00000000-000D-0000-FFFF-FFFF00000000}"/>
  </bookViews>
  <sheets>
    <sheet name="CI_Summary" sheetId="13" r:id="rId1"/>
    <sheet name="PNM" sheetId="3" r:id="rId2"/>
    <sheet name="Xcel" sheetId="5" r:id="rId3"/>
    <sheet name="TriState" sheetId="6" r:id="rId4"/>
    <sheet name="ElPaso" sheetId="7" r:id="rId5"/>
    <sheet name="LosAlamos" sheetId="8" r:id="rId6"/>
    <sheet name="Navopache" sheetId="14" r:id="rId7"/>
    <sheet name="Western_Farmers" sheetId="15" r:id="rId8"/>
    <sheet name="eGRID_AZNM" sheetId="10" r:id="rId9"/>
    <sheet name="eGRID_SPSO" sheetId="11" r:id="rId10"/>
  </sheets>
  <externalReferences>
    <externalReference r:id="rId11"/>
  </externalReferences>
  <definedNames>
    <definedName name="kWh2BTU">[1]Fuel_Specs!$F$208</definedName>
    <definedName name="_xlnm.Print_Area" localSheetId="0">CI_Summary!$A$1:$L$57</definedName>
    <definedName name="_xlnm.Print_Area" localSheetId="8">eGRID_AZNM!$A$1:$H$21</definedName>
    <definedName name="_xlnm.Print_Area" localSheetId="9">eGRID_SPSO!$A$1:$H$22</definedName>
    <definedName name="_xlnm.Print_Area" localSheetId="4">ElPaso!$A$1:$H$19</definedName>
    <definedName name="_xlnm.Print_Area" localSheetId="5">LosAlamos!$A$1:$H$19</definedName>
    <definedName name="_xlnm.Print_Area" localSheetId="6">Navopache!$A$1:$H$22</definedName>
    <definedName name="_xlnm.Print_Area" localSheetId="1">PNM!$A$1:$H$19</definedName>
    <definedName name="_xlnm.Print_Area" localSheetId="3">TriState!$A$1:$H$28</definedName>
    <definedName name="_xlnm.Print_Area" localSheetId="7">Western_Farmers!$A$1:$H$29</definedName>
    <definedName name="_xlnm.Print_Area" localSheetId="2">Xcel!$A$1:$H$19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Y6" i="5" l="1"/>
  <c r="Y7" i="5"/>
  <c r="Y8" i="5"/>
  <c r="Y9" i="5"/>
  <c r="Y10" i="5"/>
  <c r="Y11" i="5"/>
  <c r="Y12" i="5"/>
  <c r="Y13" i="5"/>
  <c r="Y5" i="5"/>
  <c r="E13" i="11" l="1"/>
  <c r="E12" i="11"/>
  <c r="E11" i="11"/>
  <c r="E10" i="11"/>
  <c r="E9" i="11"/>
  <c r="E8" i="11"/>
  <c r="E7" i="11"/>
  <c r="E6" i="11"/>
  <c r="E5" i="11"/>
  <c r="E5" i="10"/>
  <c r="E6" i="10"/>
  <c r="E7" i="10"/>
  <c r="E8" i="10"/>
  <c r="E9" i="10"/>
  <c r="E10" i="10"/>
  <c r="E11" i="10"/>
  <c r="E12" i="10"/>
  <c r="E13" i="10"/>
  <c r="E14" i="10"/>
  <c r="E13" i="15"/>
  <c r="E12" i="15"/>
  <c r="E11" i="15"/>
  <c r="E10" i="15"/>
  <c r="E9" i="15"/>
  <c r="E8" i="15"/>
  <c r="E7" i="15"/>
  <c r="E6" i="15"/>
  <c r="E5" i="15"/>
  <c r="E13" i="14"/>
  <c r="E12" i="14"/>
  <c r="E11" i="14"/>
  <c r="E10" i="14"/>
  <c r="E9" i="14"/>
  <c r="E8" i="14"/>
  <c r="E7" i="14"/>
  <c r="E6" i="14"/>
  <c r="E5" i="14"/>
  <c r="E13" i="8"/>
  <c r="E12" i="8"/>
  <c r="E11" i="8"/>
  <c r="E10" i="8"/>
  <c r="E9" i="8"/>
  <c r="E8" i="8"/>
  <c r="E7" i="8"/>
  <c r="E6" i="8"/>
  <c r="E5" i="8"/>
  <c r="E13" i="7"/>
  <c r="E12" i="7"/>
  <c r="E11" i="7"/>
  <c r="E10" i="7"/>
  <c r="E9" i="7"/>
  <c r="E8" i="7"/>
  <c r="E7" i="7"/>
  <c r="E6" i="7"/>
  <c r="E5" i="7"/>
  <c r="E13" i="6"/>
  <c r="E12" i="6"/>
  <c r="E11" i="6"/>
  <c r="E10" i="6"/>
  <c r="E9" i="6"/>
  <c r="E8" i="6"/>
  <c r="E7" i="6"/>
  <c r="E6" i="6"/>
  <c r="E5" i="6"/>
  <c r="E6" i="5"/>
  <c r="E7" i="5"/>
  <c r="E8" i="5"/>
  <c r="E9" i="5"/>
  <c r="E10" i="5"/>
  <c r="E11" i="5"/>
  <c r="E12" i="5"/>
  <c r="E13" i="5"/>
  <c r="E5" i="5"/>
  <c r="C15" i="5"/>
  <c r="H28" i="13" l="1"/>
  <c r="H29" i="13"/>
  <c r="H30" i="13"/>
  <c r="H34" i="13"/>
  <c r="H35" i="13"/>
  <c r="H36" i="13"/>
  <c r="H38" i="13"/>
  <c r="D14" i="15"/>
  <c r="H37" i="13" s="1"/>
  <c r="I28" i="13"/>
  <c r="I29" i="13"/>
  <c r="I30" i="13"/>
  <c r="I38" i="13"/>
  <c r="D14" i="10"/>
  <c r="D15" i="11"/>
  <c r="C16" i="10"/>
  <c r="E15" i="14" s="1"/>
  <c r="E14" i="11"/>
  <c r="C17" i="11" s="1"/>
  <c r="E15" i="15" s="1"/>
  <c r="W9" i="5"/>
  <c r="Z9" i="5" s="1"/>
  <c r="W13" i="5"/>
  <c r="Z13" i="5" s="1"/>
  <c r="W12" i="5"/>
  <c r="Z12" i="5" s="1"/>
  <c r="W11" i="5"/>
  <c r="Z11" i="5" s="1"/>
  <c r="W7" i="5"/>
  <c r="Z7" i="5" s="1"/>
  <c r="W6" i="5"/>
  <c r="Z6" i="5" s="1"/>
  <c r="Z10" i="5"/>
  <c r="W5" i="5"/>
  <c r="Z8" i="5"/>
  <c r="B53" i="13"/>
  <c r="B37" i="13"/>
  <c r="B21" i="13"/>
  <c r="C21" i="13"/>
  <c r="E21" i="13"/>
  <c r="F21" i="13"/>
  <c r="G21" i="13"/>
  <c r="F14" i="3"/>
  <c r="C53" i="13" s="1"/>
  <c r="F14" i="6"/>
  <c r="E53" i="13" s="1"/>
  <c r="F14" i="7"/>
  <c r="F53" i="13" s="1"/>
  <c r="F14" i="8"/>
  <c r="G53" i="13" s="1"/>
  <c r="D14" i="14"/>
  <c r="I37" i="13" s="1"/>
  <c r="D9" i="14"/>
  <c r="I32" i="13" s="1"/>
  <c r="D12" i="14"/>
  <c r="I35" i="13" s="1"/>
  <c r="D11" i="14"/>
  <c r="I34" i="13" s="1"/>
  <c r="D10" i="14"/>
  <c r="I33" i="13" s="1"/>
  <c r="D8" i="14"/>
  <c r="I31" i="13" s="1"/>
  <c r="B44" i="13"/>
  <c r="B45" i="13"/>
  <c r="B46" i="13"/>
  <c r="B47" i="13"/>
  <c r="B48" i="13"/>
  <c r="B49" i="13"/>
  <c r="B50" i="13"/>
  <c r="B51" i="13"/>
  <c r="B52" i="13"/>
  <c r="B54" i="13"/>
  <c r="B55" i="13"/>
  <c r="B29" i="13"/>
  <c r="B28" i="13"/>
  <c r="B30" i="13"/>
  <c r="B31" i="13"/>
  <c r="B32" i="13"/>
  <c r="B33" i="13"/>
  <c r="B34" i="13"/>
  <c r="B35" i="13"/>
  <c r="B36" i="13"/>
  <c r="B38" i="13"/>
  <c r="B39" i="13"/>
  <c r="G12" i="13"/>
  <c r="G13" i="13"/>
  <c r="G14" i="13"/>
  <c r="G15" i="13"/>
  <c r="G16" i="13"/>
  <c r="G17" i="13"/>
  <c r="G18" i="13"/>
  <c r="G19" i="13"/>
  <c r="G20" i="13"/>
  <c r="G22" i="13"/>
  <c r="F12" i="13"/>
  <c r="F13" i="13"/>
  <c r="F14" i="13"/>
  <c r="F15" i="13"/>
  <c r="F16" i="13"/>
  <c r="F17" i="13"/>
  <c r="F18" i="13"/>
  <c r="F19" i="13"/>
  <c r="F20" i="13"/>
  <c r="F22" i="13"/>
  <c r="E13" i="13"/>
  <c r="E14" i="13"/>
  <c r="E15" i="13"/>
  <c r="E16" i="13"/>
  <c r="E17" i="13"/>
  <c r="E18" i="13"/>
  <c r="E19" i="13"/>
  <c r="E20" i="13"/>
  <c r="E22" i="13"/>
  <c r="E12" i="13"/>
  <c r="D13" i="13"/>
  <c r="D14" i="13"/>
  <c r="D15" i="13"/>
  <c r="D16" i="13"/>
  <c r="D17" i="13"/>
  <c r="D18" i="13"/>
  <c r="D19" i="13"/>
  <c r="D20" i="13"/>
  <c r="D12" i="13"/>
  <c r="C13" i="13"/>
  <c r="C14" i="13"/>
  <c r="C15" i="13"/>
  <c r="C16" i="13"/>
  <c r="C17" i="13"/>
  <c r="C18" i="13"/>
  <c r="C19" i="13"/>
  <c r="C20" i="13"/>
  <c r="C22" i="13"/>
  <c r="C12" i="13"/>
  <c r="B22" i="13"/>
  <c r="B23" i="13"/>
  <c r="B13" i="13"/>
  <c r="B14" i="13"/>
  <c r="B15" i="13"/>
  <c r="B16" i="13"/>
  <c r="B17" i="13"/>
  <c r="B18" i="13"/>
  <c r="B19" i="13"/>
  <c r="B20" i="13"/>
  <c r="B12" i="13"/>
  <c r="K31" i="13"/>
  <c r="C16" i="8"/>
  <c r="D8" i="8" s="1"/>
  <c r="G31" i="13" s="1"/>
  <c r="F13" i="8"/>
  <c r="G52" i="13" s="1"/>
  <c r="F12" i="8"/>
  <c r="G51" i="13" s="1"/>
  <c r="F11" i="8"/>
  <c r="G50" i="13" s="1"/>
  <c r="F10" i="8"/>
  <c r="G49" i="13" s="1"/>
  <c r="F9" i="8"/>
  <c r="G48" i="13" s="1"/>
  <c r="F8" i="8"/>
  <c r="G47" i="13" s="1"/>
  <c r="F7" i="8"/>
  <c r="G46" i="13" s="1"/>
  <c r="F6" i="8"/>
  <c r="G45" i="13" s="1"/>
  <c r="F5" i="8"/>
  <c r="G44" i="13" s="1"/>
  <c r="C16" i="7"/>
  <c r="D15" i="7" s="1"/>
  <c r="F38" i="13" s="1"/>
  <c r="F13" i="7"/>
  <c r="F52" i="13" s="1"/>
  <c r="F12" i="7"/>
  <c r="F51" i="13" s="1"/>
  <c r="F11" i="7"/>
  <c r="F50" i="13" s="1"/>
  <c r="F10" i="7"/>
  <c r="F49" i="13" s="1"/>
  <c r="F9" i="7"/>
  <c r="F48" i="13" s="1"/>
  <c r="F8" i="7"/>
  <c r="F47" i="13" s="1"/>
  <c r="F7" i="7"/>
  <c r="F46" i="13" s="1"/>
  <c r="F6" i="7"/>
  <c r="F45" i="13" s="1"/>
  <c r="F5" i="7"/>
  <c r="C16" i="6"/>
  <c r="F13" i="6"/>
  <c r="E52" i="13" s="1"/>
  <c r="F12" i="6"/>
  <c r="E51" i="13" s="1"/>
  <c r="F11" i="6"/>
  <c r="E50" i="13" s="1"/>
  <c r="F10" i="6"/>
  <c r="E49" i="13" s="1"/>
  <c r="F9" i="6"/>
  <c r="E48" i="13" s="1"/>
  <c r="F8" i="6"/>
  <c r="E47" i="13" s="1"/>
  <c r="F7" i="6"/>
  <c r="E46" i="13" s="1"/>
  <c r="F6" i="6"/>
  <c r="E45" i="13" s="1"/>
  <c r="F5" i="6"/>
  <c r="E44" i="13" s="1"/>
  <c r="C16" i="3"/>
  <c r="D10" i="3" s="1"/>
  <c r="C33" i="13" s="1"/>
  <c r="F13" i="5"/>
  <c r="D52" i="13" s="1"/>
  <c r="F12" i="5"/>
  <c r="D51" i="13" s="1"/>
  <c r="F11" i="5"/>
  <c r="D50" i="13" s="1"/>
  <c r="F10" i="5"/>
  <c r="D49" i="13" s="1"/>
  <c r="F9" i="5"/>
  <c r="D48" i="13" s="1"/>
  <c r="F8" i="5"/>
  <c r="D47" i="13" s="1"/>
  <c r="F7" i="5"/>
  <c r="D46" i="13" s="1"/>
  <c r="F6" i="5"/>
  <c r="D45" i="13" s="1"/>
  <c r="F5" i="5"/>
  <c r="D44" i="13" s="1"/>
  <c r="F6" i="3"/>
  <c r="C45" i="13" s="1"/>
  <c r="F7" i="3"/>
  <c r="C46" i="13" s="1"/>
  <c r="F10" i="3"/>
  <c r="C49" i="13" s="1"/>
  <c r="F11" i="3"/>
  <c r="C50" i="13" s="1"/>
  <c r="F12" i="3"/>
  <c r="C51" i="13" s="1"/>
  <c r="F13" i="3"/>
  <c r="C52" i="13" s="1"/>
  <c r="F8" i="3"/>
  <c r="C47" i="13" s="1"/>
  <c r="F9" i="3"/>
  <c r="C48" i="13" s="1"/>
  <c r="F5" i="3"/>
  <c r="C44" i="13" s="1"/>
  <c r="D15" i="6" l="1"/>
  <c r="E38" i="13" s="1"/>
  <c r="W14" i="5"/>
  <c r="D8" i="15"/>
  <c r="D9" i="15"/>
  <c r="H32" i="13" s="1"/>
  <c r="D10" i="15"/>
  <c r="H33" i="13" s="1"/>
  <c r="D10" i="6"/>
  <c r="E33" i="13" s="1"/>
  <c r="D11" i="6"/>
  <c r="E34" i="13" s="1"/>
  <c r="D14" i="7"/>
  <c r="F37" i="13" s="1"/>
  <c r="D22" i="13"/>
  <c r="Z5" i="5"/>
  <c r="Z14" i="5" s="1"/>
  <c r="D14" i="3"/>
  <c r="C37" i="13" s="1"/>
  <c r="D14" i="6"/>
  <c r="E37" i="13" s="1"/>
  <c r="D8" i="6"/>
  <c r="E31" i="13" s="1"/>
  <c r="D13" i="8"/>
  <c r="G36" i="13" s="1"/>
  <c r="D5" i="8"/>
  <c r="G28" i="13" s="1"/>
  <c r="D10" i="8"/>
  <c r="G33" i="13" s="1"/>
  <c r="D14" i="8"/>
  <c r="G37" i="13" s="1"/>
  <c r="J29" i="13"/>
  <c r="D11" i="8"/>
  <c r="G34" i="13" s="1"/>
  <c r="D12" i="8"/>
  <c r="G35" i="13" s="1"/>
  <c r="D15" i="3"/>
  <c r="C38" i="13" s="1"/>
  <c r="D11" i="7"/>
  <c r="F34" i="13" s="1"/>
  <c r="D9" i="7"/>
  <c r="F32" i="13" s="1"/>
  <c r="D10" i="7"/>
  <c r="F33" i="13" s="1"/>
  <c r="D12" i="7"/>
  <c r="F35" i="13" s="1"/>
  <c r="F23" i="13"/>
  <c r="D5" i="7"/>
  <c r="F28" i="13" s="1"/>
  <c r="D8" i="7"/>
  <c r="F31" i="13" s="1"/>
  <c r="D13" i="14"/>
  <c r="K36" i="13"/>
  <c r="K28" i="13"/>
  <c r="D12" i="3"/>
  <c r="C35" i="13" s="1"/>
  <c r="D9" i="3"/>
  <c r="C32" i="13" s="1"/>
  <c r="D8" i="3"/>
  <c r="C31" i="13" s="1"/>
  <c r="C23" i="13"/>
  <c r="D7" i="3"/>
  <c r="C30" i="13" s="1"/>
  <c r="D6" i="3"/>
  <c r="C29" i="13" s="1"/>
  <c r="D13" i="3"/>
  <c r="C36" i="13" s="1"/>
  <c r="D11" i="3"/>
  <c r="C34" i="13" s="1"/>
  <c r="D5" i="3"/>
  <c r="D12" i="6"/>
  <c r="E35" i="13" s="1"/>
  <c r="E23" i="13"/>
  <c r="D7" i="6"/>
  <c r="E30" i="13" s="1"/>
  <c r="D6" i="7"/>
  <c r="F29" i="13" s="1"/>
  <c r="D13" i="7"/>
  <c r="F36" i="13" s="1"/>
  <c r="D7" i="7"/>
  <c r="F30" i="13" s="1"/>
  <c r="F44" i="13"/>
  <c r="G23" i="13"/>
  <c r="D6" i="8"/>
  <c r="G29" i="13" s="1"/>
  <c r="D7" i="8"/>
  <c r="G30" i="13" s="1"/>
  <c r="J35" i="13"/>
  <c r="J30" i="13"/>
  <c r="J33" i="13"/>
  <c r="J34" i="13"/>
  <c r="J28" i="13"/>
  <c r="J36" i="13"/>
  <c r="K29" i="13"/>
  <c r="K34" i="13"/>
  <c r="K33" i="13"/>
  <c r="K35" i="13"/>
  <c r="K32" i="13"/>
  <c r="J31" i="13"/>
  <c r="J32" i="13"/>
  <c r="D15" i="8"/>
  <c r="G38" i="13" s="1"/>
  <c r="D9" i="8"/>
  <c r="D13" i="6"/>
  <c r="E36" i="13" s="1"/>
  <c r="D5" i="6"/>
  <c r="E28" i="13" s="1"/>
  <c r="D6" i="6"/>
  <c r="E29" i="13" s="1"/>
  <c r="D9" i="6"/>
  <c r="W16" i="5" l="1"/>
  <c r="E14" i="5" s="1"/>
  <c r="C18" i="14"/>
  <c r="I8" i="13" s="1"/>
  <c r="I36" i="13"/>
  <c r="C14" i="5"/>
  <c r="X10" i="5"/>
  <c r="X11" i="5"/>
  <c r="X12" i="5"/>
  <c r="X6" i="5"/>
  <c r="X7" i="5"/>
  <c r="X8" i="5"/>
  <c r="X13" i="5"/>
  <c r="X5" i="5"/>
  <c r="X9" i="5"/>
  <c r="C18" i="15"/>
  <c r="H8" i="13" s="1"/>
  <c r="H31" i="13"/>
  <c r="D16" i="15"/>
  <c r="H39" i="13" s="1"/>
  <c r="D16" i="14"/>
  <c r="I39" i="13" s="1"/>
  <c r="D16" i="3"/>
  <c r="C39" i="13" s="1"/>
  <c r="C28" i="13"/>
  <c r="D16" i="6"/>
  <c r="E39" i="13" s="1"/>
  <c r="E32" i="13"/>
  <c r="D16" i="7"/>
  <c r="F39" i="13" s="1"/>
  <c r="D16" i="8"/>
  <c r="G39" i="13" s="1"/>
  <c r="G32" i="13"/>
  <c r="J39" i="13"/>
  <c r="K39" i="13"/>
  <c r="K30" i="13"/>
  <c r="X14" i="5" l="1"/>
  <c r="D21" i="13"/>
  <c r="C16" i="5"/>
  <c r="F14" i="5"/>
  <c r="D53" i="13" s="1"/>
  <c r="J8" i="13"/>
  <c r="E15" i="8"/>
  <c r="F15" i="8" s="1"/>
  <c r="E15" i="7"/>
  <c r="F15" i="7" s="1"/>
  <c r="E15" i="6"/>
  <c r="F15" i="6" s="1"/>
  <c r="E15" i="3"/>
  <c r="F15" i="3" s="1"/>
  <c r="K8" i="13"/>
  <c r="E15" i="5"/>
  <c r="F15" i="5" s="1"/>
  <c r="D54" i="13" s="1"/>
  <c r="D7" i="5" l="1"/>
  <c r="D30" i="13" s="1"/>
  <c r="D6" i="5"/>
  <c r="D29" i="13" s="1"/>
  <c r="D12" i="5"/>
  <c r="D35" i="13" s="1"/>
  <c r="D15" i="5"/>
  <c r="D38" i="13" s="1"/>
  <c r="D9" i="5"/>
  <c r="D32" i="13" s="1"/>
  <c r="D14" i="5"/>
  <c r="D37" i="13" s="1"/>
  <c r="D10" i="5"/>
  <c r="D33" i="13" s="1"/>
  <c r="D8" i="5"/>
  <c r="D31" i="13" s="1"/>
  <c r="D23" i="13"/>
  <c r="D5" i="5"/>
  <c r="D13" i="5"/>
  <c r="D36" i="13" s="1"/>
  <c r="D11" i="5"/>
  <c r="D34" i="13" s="1"/>
  <c r="F16" i="5"/>
  <c r="D55" i="13" s="1"/>
  <c r="C54" i="13"/>
  <c r="F16" i="3"/>
  <c r="E54" i="13"/>
  <c r="F16" i="6"/>
  <c r="F54" i="13"/>
  <c r="F16" i="7"/>
  <c r="G54" i="13"/>
  <c r="F16" i="8"/>
  <c r="D28" i="13" l="1"/>
  <c r="D16" i="5"/>
  <c r="D39" i="13" s="1"/>
  <c r="C18" i="5"/>
  <c r="D8" i="13" s="1"/>
  <c r="G55" i="13"/>
  <c r="C18" i="8"/>
  <c r="G8" i="13" s="1"/>
  <c r="F55" i="13"/>
  <c r="C18" i="7"/>
  <c r="F8" i="13" s="1"/>
  <c r="C18" i="6"/>
  <c r="E8" i="13" s="1"/>
  <c r="E55" i="13"/>
  <c r="C55" i="13"/>
  <c r="C18" i="3"/>
  <c r="C8" i="13" s="1"/>
</calcChain>
</file>

<file path=xl/sharedStrings.xml><?xml version="1.0" encoding="utf-8"?>
<sst xmlns="http://schemas.openxmlformats.org/spreadsheetml/2006/main" count="347" uniqueCount="119">
  <si>
    <t>New Mexico Clean Transportation Fuel Program (CTFP)</t>
  </si>
  <si>
    <t>2025 Electricity Distribution Utility (EDU) Carbon Intensity (CI) Summary</t>
  </si>
  <si>
    <t>WTW CI (gCO₂e/MJ):</t>
  </si>
  <si>
    <t>Fuel / Utility</t>
  </si>
  <si>
    <t>PNM</t>
  </si>
  <si>
    <t>Xcel Energy</t>
  </si>
  <si>
    <t>Tri-State G&amp;T</t>
  </si>
  <si>
    <t>El Paso Electric</t>
  </si>
  <si>
    <t>Los Alamos County</t>
  </si>
  <si>
    <t>Western Farmers</t>
  </si>
  <si>
    <t>Novapache</t>
  </si>
  <si>
    <t>eGRID_AZNM</t>
  </si>
  <si>
    <t>eGRID_SPSO</t>
  </si>
  <si>
    <t>CI (gCO₂e/MJ)</t>
  </si>
  <si>
    <t>Electricity Procurement Volume (MWh), if available</t>
  </si>
  <si>
    <t>Western Farmers*</t>
  </si>
  <si>
    <t>Navopache*</t>
  </si>
  <si>
    <t>eGRID_AZNM*</t>
  </si>
  <si>
    <t>eGRID_SPSO*</t>
  </si>
  <si>
    <t>2025 Proportional Fuel Mix (%)</t>
  </si>
  <si>
    <t>Navopache</t>
  </si>
  <si>
    <t>Emissions (MT CO₂e)</t>
  </si>
  <si>
    <t>Novapache*</t>
  </si>
  <si>
    <t>Public Service Company of New Mexico (PNM) — 2025 Generation Profile</t>
  </si>
  <si>
    <t>Fuel Source</t>
  </si>
  <si>
    <t>MWh (2025), if available</t>
  </si>
  <si>
    <t>% of Total Share</t>
  </si>
  <si>
    <t>Notes</t>
  </si>
  <si>
    <t>Oil/Petroleum</t>
  </si>
  <si>
    <t>Coal</t>
  </si>
  <si>
    <t>Natural Gas</t>
  </si>
  <si>
    <t>Geothermal</t>
  </si>
  <si>
    <t>Biomass</t>
  </si>
  <si>
    <t>Nuclear</t>
  </si>
  <si>
    <t>Hydro</t>
  </si>
  <si>
    <t>Wind</t>
  </si>
  <si>
    <t>Solar</t>
  </si>
  <si>
    <t>Market Purchase (Known Source)</t>
  </si>
  <si>
    <t>Market Purchase (Unknown Source)</t>
  </si>
  <si>
    <t>Assigned eGRID_AZNM proxy because source-specific fuel mix was unavailable.</t>
  </si>
  <si>
    <t>TOTAL</t>
  </si>
  <si>
    <t>Xcel Energy (SPS) — 2025 Generation Profile</t>
  </si>
  <si>
    <t xml:space="preserve">Xcel Energy Purchased Electricity_2025 </t>
  </si>
  <si>
    <t>Xcel Energy Purchased Electricity (2025) CI Calculation</t>
  </si>
  <si>
    <t>Entity</t>
  </si>
  <si>
    <t>Year</t>
  </si>
  <si>
    <t>Total Of Net_MWh</t>
  </si>
  <si>
    <t>Gas</t>
  </si>
  <si>
    <t>Oil</t>
  </si>
  <si>
    <t>Other</t>
  </si>
  <si>
    <t>EF (gCO₂e/MJ)</t>
  </si>
  <si>
    <t>Borger Energy Associates, Limited Partnership</t>
  </si>
  <si>
    <t>2025</t>
  </si>
  <si>
    <t>Chaves County Solar, LLC</t>
  </si>
  <si>
    <t>Cirrus Wind I, LLC</t>
  </si>
  <si>
    <t>Engineered Carbons Incorporated</t>
  </si>
  <si>
    <t>Lea Power Partners LLC</t>
  </si>
  <si>
    <t>Lorenzo Wind, LLC</t>
  </si>
  <si>
    <t>Mammoth Plains</t>
  </si>
  <si>
    <t>Milo Wind Project LLC</t>
  </si>
  <si>
    <t>Palo Duro</t>
  </si>
  <si>
    <t>Calculated from reported source allocation in columns J:AA.</t>
  </si>
  <si>
    <t>Pantex</t>
  </si>
  <si>
    <t>Assigned eGRID_SPSO proxy because source-specific fuel mix was unavailable.</t>
  </si>
  <si>
    <t>Pleasant Hill Wind Energy (Ralls II)</t>
  </si>
  <si>
    <t>Ralls Wind Farm LLC</t>
  </si>
  <si>
    <t>Roosevelt Wind Ranch</t>
  </si>
  <si>
    <t>Roswell Solar, LLC</t>
  </si>
  <si>
    <t>San Juan Mesa Wind Project, L.L.C.</t>
  </si>
  <si>
    <t>SoCore Clovis 1, LLC</t>
  </si>
  <si>
    <t>Southwest Power Pool</t>
  </si>
  <si>
    <t>Spinning Spur Wind</t>
  </si>
  <si>
    <t>SPS Misc. Small Solar</t>
  </si>
  <si>
    <t>SPS Misc. Small Wind</t>
  </si>
  <si>
    <t>SunE SPS1 LLC</t>
  </si>
  <si>
    <t>SunE SPS2 LLC</t>
  </si>
  <si>
    <t>SunE SPS3 LLC</t>
  </si>
  <si>
    <t>SunE SPS4 LLC</t>
  </si>
  <si>
    <t>SunE SPS5 LLC</t>
  </si>
  <si>
    <t>Tokai Carbon</t>
  </si>
  <si>
    <t>Wildcat Ranch Wind Project</t>
  </si>
  <si>
    <t>Wildorado Wind LP</t>
  </si>
  <si>
    <t>Tri-State G&amp;T — 2025 Generation Profile</t>
  </si>
  <si>
    <t xml:space="preserve">Reported 'Member Renewables' </t>
  </si>
  <si>
    <t>Reported category: market purchases plus 'Basin non-renewable generation'. Assigned eGRID_AZNM proxy because source-specific fuel mix was not available in submitted data.</t>
  </si>
  <si>
    <t>Note on Cooperative CI Applicability</t>
  </si>
  <si>
    <t>The following New Mexico rural electric cooperatives are confirmed member systems of the Tri-State Generation and Transmission network. For the purposes of regulatory reporting and baseline CI establishment, these distribution utilities may utilize the aggregated Tri-State wholesale carbon intensity (CI) calculated within this sheet:</t>
  </si>
  <si>
    <t>• Central New Mexico Electric</t>
  </si>
  <si>
    <t>• Otero County Electric</t>
  </si>
  <si>
    <t>• Columbus Electric</t>
  </si>
  <si>
    <t>• Sierra Electric</t>
  </si>
  <si>
    <t>• Continental Divide Electric</t>
  </si>
  <si>
    <t>• Socorro Electric</t>
  </si>
  <si>
    <t>• Jemez Mountains Electric</t>
  </si>
  <si>
    <t>• Springer Electric</t>
  </si>
  <si>
    <t>• Mora-San Miguel Electric</t>
  </si>
  <si>
    <t>• Southwestern Electric</t>
  </si>
  <si>
    <t>• Northern Rio Arriba Electric</t>
  </si>
  <si>
    <t>El Paso Electric — 2025 Generation Profile</t>
  </si>
  <si>
    <t>Los Alamos County — 2025 Generation Profile</t>
  </si>
  <si>
    <t>Navopache Electric Cooperative — 2025 Generation Profile*</t>
  </si>
  <si>
    <t>Note: 2025 MWh data were not available for this profile. The calculation uses the available percent-of-total fuel mix shares provided for Tucson Electric Power supply to Navopache Electric Cooperative. The resulting CI is calculated as a share-weighted average of the applicable source-specific CI factors.</t>
  </si>
  <si>
    <t>Western Farmers Electric Coop (WFEC) — 2025 Generation Profile*</t>
  </si>
  <si>
    <t>Note on Cooperative CI Applicability:</t>
  </si>
  <si>
    <t>The following New Mexico rural electric cooperatives are confirmed member systems of the Western Farmers Electric Coop (WFEC) network. For the purposes of regulatory reporting and baseline CI establishment, these distribution utilities may utilize the aggregated Western Farmers Electric Coop (WFEC) carbon intensity (CI) calculated within this sheet:</t>
  </si>
  <si>
    <t>• Central Valley Electric Cooperative</t>
  </si>
  <si>
    <t>• Lea County Electric Cooperative</t>
  </si>
  <si>
    <t>• Farmers’ Electric Cooperative</t>
  </si>
  <si>
    <t>• Roosevelt County Electric Cooperative</t>
  </si>
  <si>
    <r>
      <t>Note on WFEC Power Purchase Agreements (PPAs):</t>
    </r>
    <r>
      <rPr>
        <sz val="11"/>
        <color theme="1"/>
        <rFont val="Calibri"/>
        <family val="2"/>
        <charset val="1"/>
      </rPr>
      <t xml:space="preserve">
The Western Farmers Electric Cooperative (WFEC) 2025 Annual Report indicates that 23% of its generation portfolio is procured through PPAs historically sourced from the Southwestern Power Administration (SWPA), the Oneta Power Plant, and the Grand River Dam Authority (GRDA). Because the public report does not disaggregate the specific proportional allocation or volume obtained from each individual entity, this 23% procurement fraction is classified as a "Market Purchase (Unknown Source)" for baseline fuel mix and carbon intensity modeling.</t>
    </r>
  </si>
  <si>
    <t>Note: 2025 MWh data were not available for this profile. The calculation uses available percent-of-total fuel mix shares from Western Farmers Electric Cooperative source information. The resulting CI is calculated as a share-weighted average of the applicable source-specific CI factors.</t>
  </si>
  <si>
    <t>eGRID_AZNM | eGRID2023 Fuel Mix Proxy</t>
  </si>
  <si>
    <t>The raw 2023 eGRID data yielded a total of 100.2%; therefore, 0.2% was subtracted from the natural gas allocation to normalize the fuel mix to exactly 100.0%.</t>
  </si>
  <si>
    <t>Note: This sheet uses EPA eGRID fuel mix percentages as a regional proxy. It does not use 2025 utility-specific MWh data. The resulting CI is calculated as a share-weighted average using eGRID fuel mix shares and NM-GREET-derived source-specific CI factors.</t>
  </si>
  <si>
    <t>eGRID_SPSO | eGRID2023 Fuel Mix Proxy</t>
  </si>
  <si>
    <t xml:space="preserve">Unknown Source </t>
  </si>
  <si>
    <t>Assigned natural gas CI as the proxy for eGRID unknown fossil generation.</t>
  </si>
  <si>
    <t>*Note: Emissions are shown only where MWh data are available. Share-only profiles have valid CI values but do not calculate metric tons CO₂e without a 2025 MWh basis.</t>
  </si>
  <si>
    <t>*Note: 2025 MWh data were not available for those profiles; NMED used available percent-of-total fuel mix shares to calculate share-weighted CI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</si>
</sst>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0.0%;&quot;-&quot;"/>
    <numFmt numFmtId="166" formatCode="_(* #,##0.0_);_(* \(#,##0.0\);_(* &quot;-&quot;??_);_(@_)"/>
    <numFmt numFmtId="167" formatCode="_(* #,##0_);_(* \(#,##0\);_(* &quot;-&quot;??_);_(@_)"/>
    <numFmt numFmtId="168" formatCode="_(* #,##0_);_(* \(#,##0\);_(* \-??_);_(@_)"/>
    <numFmt numFmtId="169" formatCode="0.0%;\-0.0%;\-"/>
    <numFmt numFmtId="170" formatCode="_(* #,##0.00_);_(* \(#,##0.00\);_(* \-??_);_(@_)"/>
    <numFmt numFmtId="171" formatCode="_(* #,##0.0_);_(* \(#,##0.0\);_(* \-??_);_(@_)"/>
  </numFmts>
  <fonts count="28"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Calibri"/>
      <family val="2"/>
    </font>
    <font>
      <sz val="11"/>
      <color theme="1"/>
      <name val="Calibri"/>
      <family val="2"/>
      <charset val="1"/>
    </font>
    <font>
      <b/>
      <sz val="14"/>
      <color rgb="FF1F4E79"/>
      <name val="Calibri"/>
      <family val="2"/>
    </font>
    <font>
      <b/>
      <sz val="11"/>
      <name val="Calibri"/>
      <family val="2"/>
    </font>
    <font>
      <b/>
      <sz val="10"/>
      <name val="Calibri"/>
      <family val="2"/>
    </font>
    <font>
      <sz val="10"/>
      <name val="Calibri"/>
      <family val="2"/>
    </font>
    <font>
      <b/>
      <sz val="12"/>
      <color rgb="FF1F4E79"/>
      <name val="Calibri"/>
      <family val="2"/>
    </font>
    <font>
      <u/>
      <sz val="11"/>
      <color theme="10"/>
      <name val="Calibri"/>
      <family val="2"/>
      <charset val="1"/>
    </font>
    <font>
      <b/>
      <sz val="10"/>
      <color theme="0"/>
      <name val="Calibri"/>
      <family val="2"/>
    </font>
    <font>
      <u/>
      <sz val="11"/>
      <color theme="0"/>
      <name val="Calibri"/>
      <family val="2"/>
    </font>
    <font>
      <b/>
      <u/>
      <sz val="11"/>
      <color theme="0"/>
      <name val="Calibri"/>
      <family val="2"/>
    </font>
    <font>
      <sz val="11"/>
      <color theme="0"/>
      <name val="Calibri"/>
      <family val="2"/>
      <scheme val="minor"/>
    </font>
    <font>
      <sz val="10"/>
      <color indexed="8"/>
      <name val="Arial"/>
      <family val="2"/>
    </font>
    <font>
      <sz val="11"/>
      <color indexed="8"/>
      <name val="Calibri"/>
      <family val="2"/>
    </font>
    <font>
      <b/>
      <sz val="11"/>
      <color theme="1"/>
      <name val="Calibri"/>
      <family val="2"/>
      <charset val="1"/>
    </font>
    <font>
      <sz val="11"/>
      <color theme="1"/>
      <name val="Calibri"/>
      <family val="2"/>
    </font>
    <font>
      <b/>
      <sz val="12"/>
      <color theme="0"/>
      <name val="Calibri"/>
      <family val="2"/>
    </font>
    <font>
      <sz val="11"/>
      <color theme="0"/>
      <name val="Calibri"/>
      <family val="2"/>
    </font>
    <font>
      <u/>
      <sz val="11"/>
      <color theme="0"/>
      <name val="Calibri"/>
      <family val="2"/>
      <charset val="1"/>
    </font>
    <font>
      <b/>
      <sz val="10"/>
      <name val="Calibri"/>
      <family val="2"/>
      <charset val="1"/>
    </font>
    <font>
      <b/>
      <sz val="11"/>
      <name val="Calibri"/>
      <family val="2"/>
      <charset val="1"/>
    </font>
    <font>
      <sz val="11"/>
      <name val="Calibri"/>
      <family val="2"/>
      <charset val="1"/>
    </font>
    <font>
      <b/>
      <sz val="14"/>
      <color rgb="FF1F4E79"/>
      <name val="Calibri"/>
      <family val="2"/>
      <charset val="1"/>
    </font>
    <font>
      <b/>
      <sz val="26"/>
      <color theme="0"/>
      <name val="Calibri"/>
      <family val="2"/>
      <scheme val="minor"/>
    </font>
    <font>
      <sz val="10"/>
      <name val="Calibri"/>
    </font>
  </fonts>
  <fills count="13">
    <fill>
      <patternFill patternType="none"/>
    </fill>
    <fill>
      <patternFill patternType="gray125"/>
    </fill>
    <fill>
      <patternFill patternType="solid">
        <fgColor rgb="FFF2F2F2"/>
      </patternFill>
    </fill>
    <fill>
      <patternFill patternType="solid">
        <fgColor rgb="FFD5D7CD"/>
        <bgColor indexed="64"/>
      </patternFill>
    </fill>
    <fill>
      <patternFill patternType="solid">
        <fgColor rgb="FFF0EBF8"/>
        <bgColor indexed="64"/>
      </patternFill>
    </fill>
    <fill>
      <patternFill patternType="solid">
        <fgColor rgb="FFE9F5E1"/>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rgb="FF026773"/>
        <bgColor indexed="64"/>
      </patternFill>
    </fill>
    <fill>
      <patternFill patternType="solid">
        <fgColor rgb="FFFFF2CC"/>
        <bgColor rgb="FFE9F5E1"/>
      </patternFill>
    </fill>
    <fill>
      <patternFill patternType="solid">
        <fgColor rgb="FFF2F2F2"/>
        <bgColor rgb="FFF0EBF8"/>
      </patternFill>
    </fill>
    <fill>
      <patternFill patternType="solid">
        <fgColor rgb="FFA0A0A0"/>
        <bgColor indexed="64"/>
      </patternFill>
    </fill>
    <fill>
      <patternFill patternType="solid">
        <fgColor rgb="FFFFF2CC"/>
        <bgColor indexed="64"/>
      </patternFill>
    </fill>
  </fills>
  <borders count="3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style="thin">
        <color rgb="FFB7C9D6"/>
      </left>
      <right style="thin">
        <color rgb="FFB7C9D6"/>
      </right>
      <top style="thin">
        <color rgb="FFB7C9D6"/>
      </top>
      <bottom style="thin">
        <color rgb="FFB7C9D6"/>
      </bottom>
      <diagonal/>
    </border>
    <border>
      <left style="thin">
        <color theme="1"/>
      </left>
      <right style="thin">
        <color rgb="FFB7C9D6"/>
      </right>
      <top style="thin">
        <color theme="1"/>
      </top>
      <bottom style="thin">
        <color rgb="FFB7C9D6"/>
      </bottom>
      <diagonal/>
    </border>
    <border>
      <left style="thin">
        <color rgb="FFB7C9D6"/>
      </left>
      <right style="thin">
        <color rgb="FFB7C9D6"/>
      </right>
      <top style="thin">
        <color theme="1"/>
      </top>
      <bottom style="thin">
        <color rgb="FFB7C9D6"/>
      </bottom>
      <diagonal/>
    </border>
    <border>
      <left style="thin">
        <color rgb="FFB7C9D6"/>
      </left>
      <right style="thin">
        <color theme="1"/>
      </right>
      <top style="thin">
        <color theme="1"/>
      </top>
      <bottom style="thin">
        <color rgb="FFB7C9D6"/>
      </bottom>
      <diagonal/>
    </border>
    <border>
      <left style="thin">
        <color theme="1"/>
      </left>
      <right style="thin">
        <color rgb="FFB7C9D6"/>
      </right>
      <top style="thin">
        <color rgb="FFB7C9D6"/>
      </top>
      <bottom style="thin">
        <color rgb="FFB7C9D6"/>
      </bottom>
      <diagonal/>
    </border>
    <border>
      <left style="thin">
        <color rgb="FFB7C9D6"/>
      </left>
      <right style="thin">
        <color theme="1"/>
      </right>
      <top style="thin">
        <color rgb="FFB7C9D6"/>
      </top>
      <bottom style="thin">
        <color rgb="FFB7C9D6"/>
      </bottom>
      <diagonal/>
    </border>
    <border>
      <left style="thin">
        <color theme="1"/>
      </left>
      <right style="thin">
        <color rgb="FFB7C9D6"/>
      </right>
      <top style="thin">
        <color rgb="FFB7C9D6"/>
      </top>
      <bottom style="thin">
        <color theme="1"/>
      </bottom>
      <diagonal/>
    </border>
    <border>
      <left style="thin">
        <color rgb="FFB7C9D6"/>
      </left>
      <right style="thin">
        <color rgb="FFB7C9D6"/>
      </right>
      <top style="thin">
        <color rgb="FFB7C9D6"/>
      </top>
      <bottom style="thin">
        <color theme="1"/>
      </bottom>
      <diagonal/>
    </border>
    <border>
      <left style="thin">
        <color rgb="FFB7C9D6"/>
      </left>
      <right style="thin">
        <color theme="1"/>
      </right>
      <top style="thin">
        <color rgb="FFB7C9D6"/>
      </top>
      <bottom style="thin">
        <color theme="1"/>
      </bottom>
      <diagonal/>
    </border>
    <border>
      <left style="thin">
        <color auto="1"/>
      </left>
      <right style="thin">
        <color rgb="FFB7C9D6"/>
      </right>
      <top style="thin">
        <color auto="1"/>
      </top>
      <bottom style="thin">
        <color rgb="FFB7C9D6"/>
      </bottom>
      <diagonal/>
    </border>
    <border>
      <left style="thin">
        <color rgb="FFB7C9D6"/>
      </left>
      <right style="thin">
        <color rgb="FFB7C9D6"/>
      </right>
      <top style="thin">
        <color auto="1"/>
      </top>
      <bottom style="thin">
        <color rgb="FFB7C9D6"/>
      </bottom>
      <diagonal/>
    </border>
    <border>
      <left style="thin">
        <color rgb="FFB7C9D6"/>
      </left>
      <right style="thin">
        <color auto="1"/>
      </right>
      <top style="thin">
        <color auto="1"/>
      </top>
      <bottom style="thin">
        <color rgb="FFB7C9D6"/>
      </bottom>
      <diagonal/>
    </border>
    <border>
      <left style="thin">
        <color auto="1"/>
      </left>
      <right style="thin">
        <color rgb="FFB7C9D6"/>
      </right>
      <top style="thin">
        <color rgb="FFB7C9D6"/>
      </top>
      <bottom style="thin">
        <color auto="1"/>
      </bottom>
      <diagonal/>
    </border>
    <border>
      <left style="thin">
        <color rgb="FFB7C9D6"/>
      </left>
      <right style="thin">
        <color rgb="FFB7C9D6"/>
      </right>
      <top style="thin">
        <color rgb="FFB7C9D6"/>
      </top>
      <bottom style="thin">
        <color auto="1"/>
      </bottom>
      <diagonal/>
    </border>
    <border>
      <left style="thin">
        <color rgb="FFB7C9D6"/>
      </left>
      <right style="thin">
        <color auto="1"/>
      </right>
      <top style="thin">
        <color rgb="FFB7C9D6"/>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B7C9D6"/>
      </left>
      <right/>
      <top style="thin">
        <color rgb="FFB7C9D6"/>
      </top>
      <bottom style="thin">
        <color rgb="FFB7C9D6"/>
      </bottom>
      <diagonal/>
    </border>
    <border>
      <left/>
      <right/>
      <top style="thin">
        <color rgb="FFB7C9D6"/>
      </top>
      <bottom style="thin">
        <color rgb="FFB7C9D6"/>
      </bottom>
      <diagonal/>
    </border>
    <border>
      <left/>
      <right style="thin">
        <color theme="1"/>
      </right>
      <top style="thin">
        <color rgb="FFB7C9D6"/>
      </top>
      <bottom style="thin">
        <color rgb="FFB7C9D6"/>
      </bottom>
      <diagonal/>
    </border>
    <border>
      <left style="thin">
        <color rgb="FFB7C9D6"/>
      </left>
      <right/>
      <top style="thin">
        <color rgb="FFB7C9D6"/>
      </top>
      <bottom style="thin">
        <color theme="1"/>
      </bottom>
      <diagonal/>
    </border>
    <border>
      <left/>
      <right/>
      <top style="thin">
        <color rgb="FFB7C9D6"/>
      </top>
      <bottom style="thin">
        <color theme="1"/>
      </bottom>
      <diagonal/>
    </border>
    <border>
      <left/>
      <right style="thin">
        <color theme="1"/>
      </right>
      <top style="thin">
        <color rgb="FFB7C9D6"/>
      </top>
      <bottom style="thin">
        <color theme="1"/>
      </bottom>
      <diagonal/>
    </border>
    <border>
      <left style="thin">
        <color rgb="FF026773"/>
      </left>
      <right style="thin">
        <color rgb="FF026773"/>
      </right>
      <top style="thin">
        <color rgb="FF026773"/>
      </top>
      <bottom/>
      <diagonal/>
    </border>
    <border>
      <left style="thin">
        <color rgb="FF026773"/>
      </left>
      <right style="thin">
        <color rgb="FF026773"/>
      </right>
      <top/>
      <bottom/>
      <diagonal/>
    </border>
    <border>
      <left style="thin">
        <color rgb="FF026773"/>
      </left>
      <right style="thin">
        <color rgb="FF026773"/>
      </right>
      <top/>
      <bottom style="thin">
        <color rgb="FF026773"/>
      </bottom>
      <diagonal/>
    </border>
  </borders>
  <cellStyleXfs count="5">
    <xf numFmtId="0" fontId="0" fillId="0" borderId="0"/>
    <xf numFmtId="9" fontId="4" fillId="0" borderId="0" applyFont="0" applyFill="0" applyBorder="0" applyAlignment="0" applyProtection="0"/>
    <xf numFmtId="0" fontId="2" fillId="0" borderId="0"/>
    <xf numFmtId="0" fontId="10" fillId="0" borderId="0" applyNumberFormat="0" applyFill="0" applyBorder="0" applyAlignment="0" applyProtection="0"/>
    <xf numFmtId="0" fontId="15" fillId="0" borderId="0"/>
  </cellStyleXfs>
  <cellXfs count="112">
    <xf numFmtId="0" fontId="0" fillId="0" borderId="0" xfId="0"/>
    <xf numFmtId="0" fontId="2" fillId="0" borderId="0" xfId="2"/>
    <xf numFmtId="0" fontId="6" fillId="0" borderId="0" xfId="2" applyFont="1"/>
    <xf numFmtId="0" fontId="8" fillId="3" borderId="2" xfId="2" applyFont="1" applyFill="1" applyBorder="1" applyAlignment="1">
      <alignment horizontal="left" vertical="center" wrapText="1" indent="1"/>
    </xf>
    <xf numFmtId="0" fontId="8" fillId="5" borderId="2" xfId="2" applyFont="1" applyFill="1" applyBorder="1" applyAlignment="1">
      <alignment horizontal="left" vertical="center" wrapText="1" indent="1"/>
    </xf>
    <xf numFmtId="0" fontId="8" fillId="4" borderId="2" xfId="2" applyFont="1" applyFill="1" applyBorder="1" applyAlignment="1">
      <alignment horizontal="left" vertical="center" wrapText="1" indent="1"/>
    </xf>
    <xf numFmtId="0" fontId="8" fillId="6" borderId="2" xfId="2" applyFont="1" applyFill="1" applyBorder="1" applyAlignment="1">
      <alignment horizontal="left" vertical="center" wrapText="1" indent="1"/>
    </xf>
    <xf numFmtId="0" fontId="9" fillId="0" borderId="0" xfId="2" applyFont="1" applyAlignment="1">
      <alignment horizontal="centerContinuous" vertical="center" wrapText="1"/>
    </xf>
    <xf numFmtId="0" fontId="2" fillId="0" borderId="0" xfId="2" applyAlignment="1">
      <alignment horizontal="centerContinuous"/>
    </xf>
    <xf numFmtId="0" fontId="7" fillId="7" borderId="5" xfId="2" applyFont="1" applyFill="1" applyBorder="1" applyAlignment="1">
      <alignment horizontal="left" vertical="center" wrapText="1" indent="1"/>
    </xf>
    <xf numFmtId="164" fontId="8" fillId="3" borderId="1" xfId="2" applyNumberFormat="1" applyFont="1" applyFill="1" applyBorder="1" applyAlignment="1">
      <alignment horizontal="center" vertical="center" wrapText="1"/>
    </xf>
    <xf numFmtId="164" fontId="8" fillId="5" borderId="1" xfId="2" applyNumberFormat="1" applyFont="1" applyFill="1" applyBorder="1" applyAlignment="1">
      <alignment horizontal="center" vertical="center" wrapText="1"/>
    </xf>
    <xf numFmtId="164" fontId="8" fillId="4" borderId="1" xfId="2" applyNumberFormat="1" applyFont="1" applyFill="1" applyBorder="1" applyAlignment="1">
      <alignment horizontal="center" vertical="center" wrapText="1"/>
    </xf>
    <xf numFmtId="0" fontId="3" fillId="8" borderId="3" xfId="2" applyFont="1" applyFill="1" applyBorder="1" applyAlignment="1">
      <alignment horizontal="center" vertical="center" wrapText="1"/>
    </xf>
    <xf numFmtId="0" fontId="11" fillId="8" borderId="3" xfId="2" applyFont="1" applyFill="1" applyBorder="1" applyAlignment="1">
      <alignment horizontal="center" vertical="center" wrapText="1"/>
    </xf>
    <xf numFmtId="0" fontId="12" fillId="8" borderId="4" xfId="3" applyFont="1" applyFill="1" applyBorder="1" applyAlignment="1">
      <alignment horizontal="left" vertical="center" wrapText="1" indent="1"/>
    </xf>
    <xf numFmtId="0" fontId="3" fillId="8" borderId="4" xfId="2" applyFont="1" applyFill="1" applyBorder="1" applyAlignment="1">
      <alignment horizontal="center" vertical="center" wrapText="1"/>
    </xf>
    <xf numFmtId="164" fontId="8" fillId="6" borderId="1" xfId="2" applyNumberFormat="1" applyFont="1" applyFill="1" applyBorder="1" applyAlignment="1">
      <alignment horizontal="center" vertical="center" wrapText="1"/>
    </xf>
    <xf numFmtId="0" fontId="1" fillId="0" borderId="0" xfId="2" applyFont="1"/>
    <xf numFmtId="0" fontId="13" fillId="8" borderId="4" xfId="3" applyFont="1" applyFill="1" applyBorder="1" applyAlignment="1">
      <alignment horizontal="left" vertical="center" wrapText="1" indent="1"/>
    </xf>
    <xf numFmtId="0" fontId="13" fillId="8" borderId="6" xfId="3" applyFont="1" applyFill="1" applyBorder="1" applyAlignment="1">
      <alignment horizontal="left" vertical="center" wrapText="1" indent="1"/>
    </xf>
    <xf numFmtId="0" fontId="11" fillId="8" borderId="1" xfId="2" applyFont="1" applyFill="1" applyBorder="1" applyAlignment="1">
      <alignment horizontal="center" vertical="center" wrapText="1"/>
    </xf>
    <xf numFmtId="0" fontId="16" fillId="0" borderId="1" xfId="4" applyFont="1" applyBorder="1" applyAlignment="1">
      <alignment wrapText="1"/>
    </xf>
    <xf numFmtId="4" fontId="16" fillId="0" borderId="1" xfId="4" applyNumberFormat="1" applyFont="1" applyBorder="1" applyAlignment="1">
      <alignment horizontal="right" wrapText="1"/>
    </xf>
    <xf numFmtId="0" fontId="15" fillId="0" borderId="1" xfId="4" applyBorder="1"/>
    <xf numFmtId="0" fontId="15" fillId="0" borderId="7" xfId="4" applyBorder="1"/>
    <xf numFmtId="4" fontId="16" fillId="0" borderId="7" xfId="4" applyNumberFormat="1" applyFont="1" applyBorder="1" applyAlignment="1">
      <alignment horizontal="right" wrapText="1"/>
    </xf>
    <xf numFmtId="0" fontId="16" fillId="0" borderId="8" xfId="4" applyFont="1" applyBorder="1" applyAlignment="1">
      <alignment wrapText="1"/>
    </xf>
    <xf numFmtId="4" fontId="16" fillId="0" borderId="8" xfId="4" applyNumberFormat="1" applyFont="1" applyBorder="1" applyAlignment="1">
      <alignment horizontal="right" wrapText="1"/>
    </xf>
    <xf numFmtId="0" fontId="15" fillId="0" borderId="8" xfId="4" applyBorder="1"/>
    <xf numFmtId="4" fontId="16" fillId="0" borderId="9" xfId="4" applyNumberFormat="1" applyFont="1" applyBorder="1" applyAlignment="1">
      <alignment horizontal="right" wrapText="1"/>
    </xf>
    <xf numFmtId="0" fontId="3" fillId="8" borderId="1" xfId="2" applyFont="1" applyFill="1" applyBorder="1" applyAlignment="1">
      <alignment horizontal="center" vertical="center" wrapText="1"/>
    </xf>
    <xf numFmtId="0" fontId="3" fillId="8" borderId="1" xfId="2" applyFont="1" applyFill="1" applyBorder="1" applyAlignment="1">
      <alignment horizontal="centerContinuous" vertical="center" wrapText="1"/>
    </xf>
    <xf numFmtId="0" fontId="2" fillId="0" borderId="0" xfId="2" applyAlignment="1">
      <alignment horizontal="centerContinuous" wrapText="1"/>
    </xf>
    <xf numFmtId="0" fontId="3" fillId="8" borderId="1" xfId="2" applyFont="1" applyFill="1" applyBorder="1" applyAlignment="1">
      <alignment horizontal="centerContinuous" vertical="center" wrapText="1" readingOrder="1"/>
    </xf>
    <xf numFmtId="0" fontId="2" fillId="0" borderId="0" xfId="2" applyAlignment="1">
      <alignment horizontal="centerContinuous" readingOrder="1"/>
    </xf>
    <xf numFmtId="0" fontId="0" fillId="0" borderId="0" xfId="0" applyAlignment="1">
      <alignment horizontal="centerContinuous" wrapText="1"/>
    </xf>
    <xf numFmtId="0" fontId="11" fillId="8" borderId="1" xfId="2" applyFont="1" applyFill="1" applyBorder="1" applyAlignment="1">
      <alignment horizontal="centerContinuous" vertical="center" wrapText="1"/>
    </xf>
    <xf numFmtId="165" fontId="8" fillId="3" borderId="1" xfId="2" applyNumberFormat="1" applyFont="1" applyFill="1" applyBorder="1" applyAlignment="1">
      <alignment horizontal="center" vertical="center" wrapText="1"/>
    </xf>
    <xf numFmtId="165" fontId="8" fillId="5" borderId="1" xfId="2" applyNumberFormat="1" applyFont="1" applyFill="1" applyBorder="1" applyAlignment="1">
      <alignment horizontal="center" vertical="center" wrapText="1"/>
    </xf>
    <xf numFmtId="165" fontId="8" fillId="4" borderId="1" xfId="2" applyNumberFormat="1" applyFont="1" applyFill="1" applyBorder="1" applyAlignment="1">
      <alignment horizontal="center" vertical="center" wrapText="1"/>
    </xf>
    <xf numFmtId="165" fontId="8" fillId="6" borderId="1" xfId="2"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7" fontId="8" fillId="3" borderId="1" xfId="2" applyNumberFormat="1" applyFont="1" applyFill="1" applyBorder="1" applyAlignment="1">
      <alignment horizontal="center" vertical="center" wrapText="1"/>
    </xf>
    <xf numFmtId="167" fontId="8" fillId="5" borderId="1" xfId="2" applyNumberFormat="1" applyFont="1" applyFill="1" applyBorder="1" applyAlignment="1">
      <alignment horizontal="center" vertical="center" wrapText="1"/>
    </xf>
    <xf numFmtId="167" fontId="8" fillId="4" borderId="1" xfId="2" applyNumberFormat="1" applyFont="1" applyFill="1" applyBorder="1" applyAlignment="1">
      <alignment horizontal="center" vertical="center" wrapText="1"/>
    </xf>
    <xf numFmtId="167" fontId="8" fillId="6" borderId="1" xfId="2" applyNumberFormat="1" applyFont="1" applyFill="1" applyBorder="1" applyAlignment="1">
      <alignment horizontal="center" vertical="center" wrapText="1"/>
    </xf>
    <xf numFmtId="167" fontId="6" fillId="2" borderId="1" xfId="2" applyNumberFormat="1" applyFont="1" applyFill="1" applyBorder="1" applyAlignment="1">
      <alignment horizontal="center" vertical="center" wrapText="1"/>
    </xf>
    <xf numFmtId="166" fontId="5" fillId="2" borderId="1" xfId="2" applyNumberFormat="1" applyFont="1" applyFill="1" applyBorder="1" applyAlignment="1">
      <alignment horizontal="center" vertical="center" wrapText="1"/>
    </xf>
    <xf numFmtId="0" fontId="19" fillId="8" borderId="0" xfId="0" applyFont="1" applyFill="1" applyAlignment="1">
      <alignment horizontal="centerContinuous" vertical="center" wrapText="1"/>
    </xf>
    <xf numFmtId="0" fontId="20" fillId="8" borderId="0" xfId="0" applyFont="1" applyFill="1" applyAlignment="1">
      <alignment horizontal="centerContinuous"/>
    </xf>
    <xf numFmtId="0" fontId="21" fillId="8" borderId="4" xfId="3" applyFont="1" applyFill="1" applyBorder="1" applyAlignment="1">
      <alignment horizontal="left" vertical="center" wrapText="1" indent="1"/>
    </xf>
    <xf numFmtId="0" fontId="0" fillId="0" borderId="11" xfId="0" applyBorder="1" applyAlignment="1">
      <alignment vertical="top" wrapText="1"/>
    </xf>
    <xf numFmtId="167" fontId="8" fillId="3" borderId="1" xfId="2" applyNumberFormat="1" applyFont="1" applyFill="1" applyBorder="1" applyAlignment="1">
      <alignment horizontal="left" vertical="center" wrapText="1"/>
    </xf>
    <xf numFmtId="0" fontId="0" fillId="9" borderId="17" xfId="0" applyFill="1" applyBorder="1" applyAlignment="1">
      <alignment vertical="top" wrapText="1"/>
    </xf>
    <xf numFmtId="0" fontId="22" fillId="0" borderId="11" xfId="0" applyFont="1" applyBorder="1" applyAlignment="1">
      <alignment vertical="top" wrapText="1"/>
    </xf>
    <xf numFmtId="168" fontId="23" fillId="10" borderId="11" xfId="0" applyNumberFormat="1" applyFont="1" applyFill="1" applyBorder="1" applyAlignment="1">
      <alignment vertical="top" wrapText="1"/>
    </xf>
    <xf numFmtId="169" fontId="23" fillId="10" borderId="11" xfId="0" applyNumberFormat="1" applyFont="1" applyFill="1" applyBorder="1" applyAlignment="1">
      <alignment vertical="top" wrapText="1"/>
    </xf>
    <xf numFmtId="170" fontId="24" fillId="0" borderId="11" xfId="0" applyNumberFormat="1" applyFont="1" applyBorder="1" applyAlignment="1">
      <alignment vertical="top" wrapText="1"/>
    </xf>
    <xf numFmtId="170" fontId="0" fillId="0" borderId="11" xfId="0" applyNumberFormat="1" applyBorder="1" applyAlignment="1">
      <alignment vertical="top" wrapText="1"/>
    </xf>
    <xf numFmtId="0" fontId="23" fillId="0" borderId="11" xfId="0" applyFont="1" applyBorder="1" applyAlignment="1">
      <alignment vertical="top" wrapText="1"/>
    </xf>
    <xf numFmtId="171" fontId="25" fillId="10" borderId="11" xfId="0" applyNumberFormat="1" applyFont="1" applyFill="1" applyBorder="1" applyAlignment="1">
      <alignment vertical="top" wrapText="1"/>
    </xf>
    <xf numFmtId="0" fontId="11" fillId="8" borderId="4" xfId="2" applyFont="1" applyFill="1" applyBorder="1" applyAlignment="1">
      <alignment horizontal="center" vertical="center" wrapText="1"/>
    </xf>
    <xf numFmtId="0" fontId="0" fillId="0" borderId="35" xfId="0" applyBorder="1"/>
    <xf numFmtId="0" fontId="0" fillId="0" borderId="36" xfId="0" applyBorder="1"/>
    <xf numFmtId="0" fontId="9" fillId="0" borderId="37" xfId="2" applyFont="1" applyBorder="1" applyAlignment="1">
      <alignment horizontal="centerContinuous" vertical="center" wrapText="1"/>
    </xf>
    <xf numFmtId="0" fontId="2" fillId="11" borderId="0" xfId="2" applyFill="1"/>
    <xf numFmtId="0" fontId="0" fillId="11" borderId="0" xfId="0" applyFill="1"/>
    <xf numFmtId="0" fontId="17" fillId="11" borderId="0" xfId="0" applyFont="1" applyFill="1"/>
    <xf numFmtId="0" fontId="0" fillId="11" borderId="0" xfId="0" applyFill="1" applyAlignment="1">
      <alignment horizontal="centerContinuous" wrapText="1"/>
    </xf>
    <xf numFmtId="0" fontId="2" fillId="11" borderId="0" xfId="2" applyFill="1" applyAlignment="1">
      <alignment horizontal="centerContinuous" wrapText="1"/>
    </xf>
    <xf numFmtId="0" fontId="2" fillId="11" borderId="0" xfId="2" applyFill="1" applyAlignment="1">
      <alignment horizontal="centerContinuous"/>
    </xf>
    <xf numFmtId="0" fontId="0" fillId="11" borderId="0" xfId="0" applyFill="1" applyAlignment="1">
      <alignment horizontal="centerContinuous" vertical="center" wrapText="1"/>
    </xf>
    <xf numFmtId="0" fontId="0" fillId="11" borderId="0" xfId="0" applyFill="1" applyAlignment="1">
      <alignment horizontal="left" vertical="center" indent="1"/>
    </xf>
    <xf numFmtId="167" fontId="2" fillId="11" borderId="0" xfId="2" applyNumberFormat="1" applyFill="1"/>
    <xf numFmtId="2" fontId="2" fillId="11" borderId="0" xfId="2" applyNumberFormat="1" applyFill="1"/>
    <xf numFmtId="10" fontId="0" fillId="11" borderId="0" xfId="0" applyNumberFormat="1" applyFill="1"/>
    <xf numFmtId="10" fontId="2" fillId="11" borderId="0" xfId="2" applyNumberFormat="1" applyFill="1"/>
    <xf numFmtId="0" fontId="0" fillId="9" borderId="15" xfId="0" applyFill="1" applyBorder="1" applyAlignment="1">
      <alignment vertical="top" wrapText="1"/>
    </xf>
    <xf numFmtId="0" fontId="0" fillId="9" borderId="11" xfId="0" applyFill="1" applyBorder="1" applyAlignment="1">
      <alignment vertical="top" wrapText="1"/>
    </xf>
    <xf numFmtId="0" fontId="0" fillId="9" borderId="18" xfId="0" applyFill="1" applyBorder="1" applyAlignment="1">
      <alignment vertical="top" wrapText="1"/>
    </xf>
    <xf numFmtId="0" fontId="19" fillId="8" borderId="0" xfId="0" applyFont="1" applyFill="1" applyAlignment="1">
      <alignment horizontal="center" vertical="center" wrapText="1"/>
    </xf>
    <xf numFmtId="0" fontId="26" fillId="8" borderId="0" xfId="2" applyFont="1" applyFill="1" applyAlignment="1">
      <alignment horizontal="center" vertical="center"/>
    </xf>
    <xf numFmtId="0" fontId="0" fillId="9" borderId="10" xfId="0" applyFill="1" applyBorder="1" applyAlignment="1">
      <alignment vertical="top" wrapText="1"/>
    </xf>
    <xf numFmtId="0" fontId="19" fillId="8" borderId="0" xfId="2" applyFont="1" applyFill="1" applyAlignment="1">
      <alignment horizontal="center" vertical="center" wrapText="1"/>
    </xf>
    <xf numFmtId="0" fontId="14" fillId="8" borderId="0" xfId="2" applyFont="1" applyFill="1"/>
    <xf numFmtId="0" fontId="0" fillId="9" borderId="12" xfId="0" applyFill="1" applyBorder="1" applyAlignment="1">
      <alignment vertical="top" wrapText="1"/>
    </xf>
    <xf numFmtId="0" fontId="0" fillId="9" borderId="13" xfId="0" applyFill="1" applyBorder="1" applyAlignment="1">
      <alignment vertical="top" wrapText="1"/>
    </xf>
    <xf numFmtId="0" fontId="0" fillId="9" borderId="14" xfId="0" applyFill="1" applyBorder="1" applyAlignment="1">
      <alignment vertical="top" wrapText="1"/>
    </xf>
    <xf numFmtId="0" fontId="0" fillId="9" borderId="29" xfId="0" applyFill="1" applyBorder="1" applyAlignment="1">
      <alignment vertical="top" wrapText="1"/>
    </xf>
    <xf numFmtId="0" fontId="0" fillId="9" borderId="30" xfId="0" applyFill="1" applyBorder="1" applyAlignment="1">
      <alignment vertical="top" wrapText="1"/>
    </xf>
    <xf numFmtId="0" fontId="0" fillId="9" borderId="31" xfId="0" applyFill="1" applyBorder="1" applyAlignment="1">
      <alignment vertical="top" wrapText="1"/>
    </xf>
    <xf numFmtId="0" fontId="0" fillId="9" borderId="32" xfId="0" applyFill="1" applyBorder="1" applyAlignment="1">
      <alignment vertical="top" wrapText="1"/>
    </xf>
    <xf numFmtId="0" fontId="0" fillId="9" borderId="33" xfId="0" applyFill="1" applyBorder="1" applyAlignment="1">
      <alignment vertical="top" wrapText="1"/>
    </xf>
    <xf numFmtId="0" fontId="0" fillId="9" borderId="34" xfId="0" applyFill="1" applyBorder="1" applyAlignment="1">
      <alignment vertical="top" wrapText="1"/>
    </xf>
    <xf numFmtId="0" fontId="0" fillId="9" borderId="15" xfId="0" applyFill="1" applyBorder="1" applyAlignment="1">
      <alignment vertical="top" wrapText="1"/>
    </xf>
    <xf numFmtId="0" fontId="0" fillId="9" borderId="11" xfId="0" applyFill="1" applyBorder="1" applyAlignment="1">
      <alignment vertical="top" wrapText="1"/>
    </xf>
    <xf numFmtId="0" fontId="0" fillId="9" borderId="16" xfId="0" applyFill="1" applyBorder="1" applyAlignment="1">
      <alignment vertical="top" wrapText="1"/>
    </xf>
    <xf numFmtId="0" fontId="20" fillId="8" borderId="0" xfId="0" applyFont="1" applyFill="1"/>
    <xf numFmtId="0" fontId="0" fillId="9" borderId="20" xfId="0" applyFill="1" applyBorder="1" applyAlignment="1">
      <alignment vertical="top" wrapText="1"/>
    </xf>
    <xf numFmtId="0" fontId="0" fillId="9" borderId="21" xfId="0" applyFill="1" applyBorder="1" applyAlignment="1">
      <alignment vertical="top" wrapText="1"/>
    </xf>
    <xf numFmtId="0" fontId="0" fillId="9" borderId="22" xfId="0" applyFill="1" applyBorder="1" applyAlignment="1">
      <alignment vertical="top" wrapText="1"/>
    </xf>
    <xf numFmtId="0" fontId="0" fillId="9" borderId="23" xfId="0" applyFill="1" applyBorder="1" applyAlignment="1">
      <alignment vertical="top" wrapText="1"/>
    </xf>
    <xf numFmtId="0" fontId="0" fillId="9" borderId="24" xfId="0" applyFill="1" applyBorder="1" applyAlignment="1">
      <alignment vertical="top" wrapText="1"/>
    </xf>
    <xf numFmtId="0" fontId="0" fillId="9" borderId="25" xfId="0" applyFill="1" applyBorder="1" applyAlignment="1">
      <alignment vertical="top" wrapText="1"/>
    </xf>
    <xf numFmtId="0" fontId="18" fillId="9" borderId="26" xfId="0" applyFont="1" applyFill="1" applyBorder="1" applyAlignment="1">
      <alignment vertical="top" wrapText="1"/>
    </xf>
    <xf numFmtId="0" fontId="18" fillId="9" borderId="27" xfId="0" applyFont="1" applyFill="1" applyBorder="1" applyAlignment="1">
      <alignment vertical="top" wrapText="1"/>
    </xf>
    <xf numFmtId="0" fontId="18" fillId="9" borderId="28" xfId="0" applyFont="1" applyFill="1" applyBorder="1" applyAlignment="1">
      <alignment vertical="top" wrapText="1"/>
    </xf>
    <xf numFmtId="0" fontId="0" fillId="9" borderId="18" xfId="0" applyFill="1" applyBorder="1" applyAlignment="1">
      <alignment vertical="top" wrapText="1"/>
    </xf>
    <xf numFmtId="0" fontId="0" fillId="9" borderId="19" xfId="0" applyFill="1" applyBorder="1" applyAlignment="1">
      <alignment vertical="top" wrapText="1"/>
    </xf>
    <xf numFmtId="167" fontId="8" fillId="12" borderId="1" xfId="2" applyNumberFormat="1" applyFont="1" applyFill="1" applyBorder="1" applyAlignment="1">
      <alignment horizontal="center" vertical="center" wrapText="1"/>
    </xf>
    <xf numFmtId="167" fontId="27" fillId="12" borderId="1" xfId="2" applyNumberFormat="1" applyFont="1" applyFill="1" applyBorder="1" applyAlignment="1">
      <alignment horizontal="center" vertical="center" wrapText="1"/>
    </xf>
  </cellXfs>
  <cellStyles count="5">
    <cellStyle name="Hyperlink" xfId="3" builtinId="8"/>
    <cellStyle name="Normal" xfId="0" builtinId="0"/>
    <cellStyle name="Normal 2" xfId="2" xr:uid="{5090777E-9540-42AB-ABFB-6D7FFD56189B}"/>
    <cellStyle name="Normal_Sheet3" xfId="4" xr:uid="{7C610568-FD28-45DB-B29B-903629AB071E}"/>
    <cellStyle name="Percent" xfId="1" builtinId="5"/>
  </cellStyles>
  <dxfs count="159">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FFF2CC"/>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numFmt numFmtId="167" formatCode="_(* #,##0_);_(* \(#,##0\);_(* &quot;-&quot;??_);_(@_)"/>
      <fill>
        <patternFill patternType="solid">
          <fgColor indexed="64"/>
          <bgColor rgb="FFFFF2CC"/>
        </patternFill>
      </fill>
    </dxf>
    <dxf>
      <border outline="0">
        <left style="thin">
          <color auto="1"/>
        </left>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72" formatCode="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left style="thin">
          <color auto="1"/>
        </left>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4" formatCode="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5" formatCode="0.0%;\-0.0%;&quot;-&quot;"/>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5" formatCode="_(* #,##0.00_);_(* \(#,##0.00\);_(* &quot;-&quot;??_);_(@_)"/>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65" formatCode="0.0%;\-0.0%;&quot;-&quot;"/>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outline="0">
        <left/>
        <right style="thin">
          <color auto="1"/>
        </right>
        <top style="thin">
          <color auto="1"/>
        </top>
        <bottom style="thin">
          <color auto="1"/>
        </bottom>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left style="thin">
          <color auto="1"/>
        </left>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72" formatCode="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family val="2"/>
        <scheme val="none"/>
      </font>
      <numFmt numFmtId="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left style="thin">
          <color auto="1"/>
        </left>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72" formatCode="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left style="thin">
          <color auto="1"/>
        </left>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72" formatCode="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5" formatCode="_(* #,##0.00_);_(* \(#,##0.00\);_(* &quot;-&quot;??_);_(@_)"/>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65" formatCode="0.0%;\-0.0%;&quot;-&quot;"/>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67" formatCode="_(* #,##0_);_(* \(#,##0\);_(* &quot;-&quot;??_);_(@_)"/>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outline="0">
        <left/>
        <right style="thin">
          <color auto="1"/>
        </right>
        <top style="thin">
          <color auto="1"/>
        </top>
        <bottom style="thin">
          <color auto="1"/>
        </bottom>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4"/>
        <color rgb="FF1F4E79"/>
        <name val="Calibri"/>
        <family val="2"/>
        <scheme val="none"/>
      </font>
      <numFmt numFmtId="166" formatCode="_(* #,##0.0_);_(* \(#,##0.0\);_(* &quot;-&quot;??_);_(@_)"/>
      <fill>
        <patternFill patternType="solid">
          <fgColor indexed="64"/>
          <bgColor rgb="FFF2F2F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auto="1"/>
        <name val="Calibri"/>
        <family val="2"/>
        <scheme val="none"/>
      </font>
      <fill>
        <patternFill patternType="solid">
          <fgColor indexed="64"/>
          <bgColor rgb="FFD5D7CD"/>
        </patternFill>
      </fill>
      <alignment horizontal="left" vertical="center" textRotation="0" wrapText="1" indent="1" justifyLastLine="0" shrinkToFit="0" readingOrder="0"/>
      <border diagonalUp="0" diagonalDown="0" outline="0">
        <left/>
        <right style="thin">
          <color auto="1"/>
        </right>
        <top style="thin">
          <color auto="1"/>
        </top>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D5D7CD"/>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ertAlign val="baseline"/>
        <sz val="11"/>
        <color theme="0"/>
        <name val="Calibri"/>
        <family val="2"/>
        <scheme val="none"/>
      </font>
      <fill>
        <patternFill patternType="solid">
          <fgColor indexed="64"/>
          <bgColor rgb="FF026773"/>
        </patternFill>
      </fill>
      <alignment horizontal="left" vertical="center" textRotation="0" wrapText="1" indent="1"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center" vertical="center" textRotation="0" wrapText="1" indent="0" justifyLastLine="0" shrinkToFit="0" readingOrder="0"/>
    </dxf>
    <dxf>
      <border outline="0">
        <bottom style="thin">
          <color auto="1"/>
        </bottom>
      </border>
    </dxf>
    <dxf>
      <font>
        <b val="0"/>
        <i val="0"/>
        <strike val="0"/>
        <condense val="0"/>
        <extend val="0"/>
        <outline val="0"/>
        <shadow val="0"/>
        <u/>
        <vertAlign val="baseline"/>
        <sz val="11"/>
        <color theme="0"/>
        <name val="Calibri"/>
        <family val="2"/>
        <scheme val="none"/>
      </font>
      <fill>
        <patternFill patternType="solid">
          <fgColor indexed="64"/>
          <bgColor rgb="FF026773"/>
        </patternFill>
      </fill>
      <alignment horizontal="left" vertical="center" textRotation="0" wrapText="1" indent="1"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65" formatCode="0.0%;\-0.0%;&quot;-&quot;"/>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numFmt numFmtId="165" formatCode="0.0%;\-0.0%;&quot;-&quot;"/>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14" formatCode="0.0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center" vertical="center" textRotation="0" wrapText="1" indent="0" justifyLastLine="0" shrinkToFit="0" readingOrder="0"/>
    </dxf>
    <dxf>
      <border outline="0">
        <bottom style="thin">
          <color auto="1"/>
        </bottom>
      </border>
    </dxf>
    <dxf>
      <font>
        <b val="0"/>
        <i val="0"/>
        <strike val="0"/>
        <condense val="0"/>
        <extend val="0"/>
        <outline val="0"/>
        <shadow val="0"/>
        <u/>
        <vertAlign val="baseline"/>
        <sz val="11"/>
        <color theme="0"/>
        <name val="Calibri"/>
        <family val="2"/>
        <scheme val="none"/>
      </font>
      <fill>
        <patternFill patternType="solid">
          <fgColor indexed="64"/>
          <bgColor rgb="FF026773"/>
        </patternFill>
      </fill>
      <alignment horizontal="left" vertical="center" textRotation="0" wrapText="1" indent="1"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none"/>
      </font>
      <numFmt numFmtId="0" formatCode="General"/>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theme="0"/>
        <name val="Calibri"/>
        <family val="2"/>
        <scheme val="none"/>
      </font>
      <fill>
        <patternFill>
          <fgColor indexed="64"/>
          <bgColor rgb="FF026773"/>
        </patternFill>
      </fill>
      <alignment horizontal="left" vertical="center" textRotation="0" wrapText="1" indent="1" justifyLastLine="0" shrinkToFit="0" readingOrder="0"/>
      <border diagonalUp="0" diagonalDown="0" outline="0">
        <left style="thin">
          <color auto="1"/>
        </left>
        <right style="thin">
          <color auto="1"/>
        </right>
        <top/>
        <bottom/>
      </border>
    </dxf>
    <dxf>
      <border outline="0">
        <left style="thin">
          <color auto="1"/>
        </left>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72" formatCode="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
      <border outline="0">
        <left style="thin">
          <color auto="1"/>
        </left>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2" formatCode="0.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72" formatCode="0.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 formatCode="#,##0"/>
      <fill>
        <patternFill patternType="solid">
          <fgColor indexed="64"/>
          <bgColor rgb="FFE9F5E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solid">
          <fgColor indexed="64"/>
          <bgColor rgb="FFE9F5E1"/>
        </patternFill>
      </fill>
      <alignment horizontal="left" vertical="center" textRotation="0" wrapText="1" indent="1"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rder>
    </dxf>
    <dxf>
      <font>
        <b val="0"/>
        <i val="0"/>
        <strike val="0"/>
        <condense val="0"/>
        <extend val="0"/>
        <outline val="0"/>
        <shadow val="0"/>
        <u val="none"/>
        <vertAlign val="baseline"/>
        <sz val="10"/>
        <color auto="1"/>
        <name val="Calibri"/>
        <family val="2"/>
        <scheme val="none"/>
      </font>
      <fill>
        <patternFill patternType="solid">
          <fgColor rgb="FF000000"/>
          <bgColor rgb="FFE9F5E1"/>
        </patternFill>
      </fill>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0"/>
        <color rgb="FFFFFFFF"/>
        <name val="Calibri"/>
        <family val="2"/>
        <scheme val="none"/>
      </font>
      <fill>
        <patternFill patternType="solid">
          <fgColor indexed="64"/>
          <bgColor rgb="FF026773"/>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1" defaultTableStyle="TableStyleMedium2" defaultPivotStyle="PivotStyleLight16">
    <tableStyle name="Invisible" pivot="0" table="0" count="0" xr9:uid="{9FAADC54-FB7D-4B50-BE13-8B579CA57E94}"/>
  </tableStyles>
  <colors>
    <indexedColors>
      <rgbColor rgb="FF000000"/>
      <rgbColor rgb="FFFFFFFF"/>
      <rgbColor rgb="FFFF0000"/>
      <rgbColor rgb="FF00FF00"/>
      <rgbColor rgb="FF0000FF"/>
      <rgbColor rgb="FFFCE8E6"/>
      <rgbColor rgb="FFFF00FF"/>
      <rgbColor rgb="FF00FFFF"/>
      <rgbColor rgb="FF9C0006"/>
      <rgbColor rgb="FF008000"/>
      <rgbColor rgb="FF000080"/>
      <rgbColor rgb="FF7D5A00"/>
      <rgbColor rgb="FF800080"/>
      <rgbColor rgb="FF008080"/>
      <rgbColor rgb="FFD9D9D9"/>
      <rgbColor rgb="FF808080"/>
      <rgbColor rgb="FFF7F9FC"/>
      <rgbColor rgb="FF7030A0"/>
      <rgbColor rgb="FFFFF2CC"/>
      <rgbColor rgb="FFDEEAF1"/>
      <rgbColor rgb="FF660066"/>
      <rgbColor rgb="FFFF8080"/>
      <rgbColor rgb="FF2E75B6"/>
      <rgbColor rgb="FFB8CCE4"/>
      <rgbColor rgb="FF000080"/>
      <rgbColor rgb="FFFF00FF"/>
      <rgbColor rgb="FFF2F2F2"/>
      <rgbColor rgb="FF00FFFF"/>
      <rgbColor rgb="FF800080"/>
      <rgbColor rgb="FF800000"/>
      <rgbColor rgb="FF008080"/>
      <rgbColor rgb="FF0000FF"/>
      <rgbColor rgb="FF00CCFF"/>
      <rgbColor rgb="FFE9F5E1"/>
      <rgbColor rgb="FFE2EFDA"/>
      <rgbColor rgb="FFFFF8E6"/>
      <rgbColor rgb="FFD6E4BC"/>
      <rgbColor rgb="FFFCE4D6"/>
      <rgbColor rgb="FFF0EBF8"/>
      <rgbColor rgb="FFFFC7CE"/>
      <rgbColor rgb="FF4472C4"/>
      <rgbColor rgb="FF33CCCC"/>
      <rgbColor rgb="FF99CC00"/>
      <rgbColor rgb="FFFFCC00"/>
      <rgbColor rgb="FFFF9900"/>
      <rgbColor rgb="FFED7D31"/>
      <rgbColor rgb="FF595959"/>
      <rgbColor rgb="FF70AD47"/>
      <rgbColor rgb="FF003366"/>
      <rgbColor rgb="FF339966"/>
      <rgbColor rgb="FF003300"/>
      <rgbColor rgb="FF333300"/>
      <rgbColor rgb="FFC55A11"/>
      <rgbColor rgb="FF993366"/>
      <rgbColor rgb="FF1F4E78"/>
      <rgbColor rgb="FF375623"/>
      <rgbColor rgb="00003366"/>
      <rgbColor rgb="00339966"/>
      <rgbColor rgb="00003300"/>
      <rgbColor rgb="00333300"/>
      <rgbColor rgb="00993300"/>
      <rgbColor rgb="00993366"/>
      <rgbColor rgb="00333399"/>
      <rgbColor rgb="00333333"/>
    </indexedColors>
    <mruColors>
      <color rgb="FFA0A0A0"/>
      <color rgb="FF026773"/>
      <color rgb="FFFFC000"/>
      <color rgb="FFE9F5E1"/>
      <color rgb="FFF0EBF8"/>
      <color rgb="FFD5D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1</xdr:rowOff>
    </xdr:from>
    <xdr:to>
      <xdr:col>1</xdr:col>
      <xdr:colOff>1598237</xdr:colOff>
      <xdr:row>5</xdr:row>
      <xdr:rowOff>6350</xdr:rowOff>
    </xdr:to>
    <xdr:pic>
      <xdr:nvPicPr>
        <xdr:cNvPr id="2" name="Picture 1">
          <a:extLst>
            <a:ext uri="{FF2B5EF4-FFF2-40B4-BE49-F238E27FC236}">
              <a16:creationId xmlns:a16="http://schemas.microsoft.com/office/drawing/2014/main" id="{2707B85B-A63A-B5BA-DAC1-961B09BB9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90501"/>
          <a:ext cx="1264862" cy="122872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MPL/CI%20CALC/Utlts/Utility%20CI%20Calculations/NM%20EDU%20Calculator/NM-GREET_v1.0_EDU-review.xlsm" TargetMode="External"/><Relationship Id="rId2" Type="http://schemas.openxmlformats.org/officeDocument/2006/relationships/externalLinkPath" Target="file:///C:\Users\abeck\projects\NMED\EDU_calculator\NM-GREET_v1.0_EDU-review.xlsm" TargetMode="External"/><Relationship Id="rId1" Type="http://schemas.openxmlformats.org/officeDocument/2006/relationships/externalLinkPath" Target="/sites/ENV-CTFP/Shared%20Documents/IMPL/CI%20CALC/Utlts/Utility%20CI%20Calculations/NM%20EDU%20Calculator/NM-GREET_v1.0_EDU-revi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I_Table"/>
      <sheetName val="Results_NM"/>
      <sheetName val="Parameters_NM"/>
      <sheetName val="Overview"/>
      <sheetName val="Inputs"/>
      <sheetName val="Results"/>
      <sheetName val="Petroleum"/>
      <sheetName val="Co_processing"/>
      <sheetName val="NG"/>
      <sheetName val="MeOH_FTD"/>
      <sheetName val="EtOH"/>
      <sheetName val="Electric"/>
      <sheetName val="Generation_mixes"/>
      <sheetName val="Bio_electricity"/>
      <sheetName val="Hydrogen"/>
      <sheetName val="BioOil"/>
      <sheetName val="Algae"/>
      <sheetName val="Macroalgae"/>
      <sheetName val="Waste"/>
      <sheetName val="RNG"/>
      <sheetName val="Pyrolysis_IDL"/>
      <sheetName val="IBR"/>
      <sheetName val="E_fuel"/>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SU"/>
      <sheetName val="Ag_Inputs"/>
      <sheetName val="Enzymes_Yeast"/>
      <sheetName val="Pretreatment"/>
      <sheetName val="Catalyst"/>
      <sheetName val="PUP_conversion"/>
      <sheetName val="Steam_Cracking"/>
      <sheetName val="Chemicals"/>
      <sheetName val="Plastics"/>
      <sheetName val="CESA"/>
      <sheetName val="Animal_Feed"/>
      <sheetName val="EtOH-Diesel Additives"/>
      <sheetName val="OilGasCoalInfra"/>
      <sheetName val="ElecInfra"/>
      <sheetName val="Woody"/>
      <sheetName val="HDV_TS"/>
      <sheetName val="HDV_WTW"/>
      <sheetName val="SAF_Interface"/>
      <sheetName val="JetFuel_WTP"/>
      <sheetName val="JetFuel_PTWa"/>
      <sheetName val="JetFuel_WTWa"/>
      <sheetName val="Rail_PTW"/>
      <sheetName val="Rail_WTW"/>
      <sheetName val="Tractor_WTW"/>
      <sheetName val="Marine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20A0A8E-E5CB-49D6-BE77-1EFD30D98538}" name="CI_Sum" displayName="CI_Sum" ref="B11:K23" totalsRowShown="0" headerRowDxfId="138" dataDxfId="136" headerRowBorderDxfId="137" tableBorderDxfId="135" totalsRowBorderDxfId="134" headerRowCellStyle="Normal 2" dataCellStyle="Normal 2">
  <autoFilter ref="B11:K23" xr:uid="{420A0A8E-E5CB-49D6-BE77-1EFD30D98538}"/>
  <tableColumns count="10">
    <tableColumn id="1" xr3:uid="{1700B607-228C-477D-89B9-244EAAF28FD3}" name="Fuel / Utility" dataDxfId="133" dataCellStyle="Normal 2">
      <calculatedColumnFormula>PNM!B5</calculatedColumnFormula>
    </tableColumn>
    <tableColumn id="2" xr3:uid="{553F5893-C0A0-46E1-AA7E-E930B875E3B0}" name="PNM" dataDxfId="132" dataCellStyle="Normal 2">
      <calculatedColumnFormula>PNM!C5</calculatedColumnFormula>
    </tableColumn>
    <tableColumn id="3" xr3:uid="{8D780587-2595-48DF-A932-2BA236627B31}" name="Xcel Energy" dataDxfId="131" dataCellStyle="Normal 2">
      <calculatedColumnFormula>Xcel!C5</calculatedColumnFormula>
    </tableColumn>
    <tableColumn id="4" xr3:uid="{68DB3E7C-599A-4D6E-87CE-8C97902BFA56}" name="Tri-State G&amp;T" dataDxfId="130" dataCellStyle="Normal 2">
      <calculatedColumnFormula>TriState!C5</calculatedColumnFormula>
    </tableColumn>
    <tableColumn id="5" xr3:uid="{487F243C-8B59-4E04-813C-3BC01319A0F3}" name="El Paso Electric" dataDxfId="129" dataCellStyle="Normal 2">
      <calculatedColumnFormula>ElPaso!C5</calculatedColumnFormula>
    </tableColumn>
    <tableColumn id="6" xr3:uid="{D8531B85-F1E1-4991-AA30-4A004BB83DAC}" name="Los Alamos County" dataDxfId="128" dataCellStyle="Normal 2">
      <calculatedColumnFormula>LosAlamos!C5</calculatedColumnFormula>
    </tableColumn>
    <tableColumn id="11" xr3:uid="{FA632812-CCEB-492C-8666-CFAE29D14034}" name="Western Farmers*" dataDxfId="7"/>
    <tableColumn id="10" xr3:uid="{BE5AE270-0AD5-43F4-B883-C77E0EFE3308}" name="Navopache*" dataDxfId="6" dataCellStyle="Normal 2"/>
    <tableColumn id="7" xr3:uid="{0D00337C-6DB9-4A11-87B7-A58D90B890EF}" name="eGRID_AZNM*" dataDxfId="5" dataCellStyle="Normal 2"/>
    <tableColumn id="8" xr3:uid="{2949CAD5-E35E-4FE0-9CB7-A18783D9B969}" name="eGRID_SPSO*" dataDxfId="4"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24FD7F-DEE8-4B18-8C71-C3F9B4BCF61B}" name="Table13456" displayName="Table13456" ref="B4:G16" totalsRowShown="0" headerRowDxfId="56" dataDxfId="54" headerRowBorderDxfId="55" tableBorderDxfId="53" headerRowCellStyle="Normal 2" dataCellStyle="Normal 2">
  <autoFilter ref="B4:G16" xr:uid="{E6C04E88-0D0E-445F-87FF-0051A2940897}"/>
  <tableColumns count="6">
    <tableColumn id="1" xr3:uid="{08570FAB-40EE-473A-8DA5-D3A47BAC66CC}" name="Fuel Source" dataDxfId="52" dataCellStyle="Normal 2"/>
    <tableColumn id="2" xr3:uid="{EE6302B8-09CB-4E90-B9F6-EBEAF1053D98}" name="MWh (2025), if available" dataDxfId="51" dataCellStyle="Normal 2"/>
    <tableColumn id="3" xr3:uid="{9CFABECE-4734-49B3-911C-B7C8211B4C17}" name="% of Total Share" dataDxfId="50" dataCellStyle="Normal 2"/>
    <tableColumn id="4" xr3:uid="{5A6D3B23-086E-4F6F-A2E7-AB6C027949E0}" name="CI (gCO₂e/MJ)" dataDxfId="49" dataCellStyle="Normal 2"/>
    <tableColumn id="5" xr3:uid="{0258C96A-91CC-4952-90E0-7CAD6844B941}" name="Emissions (MT CO₂e)" dataDxfId="48" dataCellStyle="Normal 2"/>
    <tableColumn id="6" xr3:uid="{11AB23F4-0F70-46A9-9D15-9C15E2BBD12C}" name="Notes"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7A74ED-4FBC-4899-91E4-675179010711}" name="Table134567812" displayName="Table134567812" ref="B4:G16" totalsRowShown="0" headerRowDxfId="47" dataDxfId="45" headerRowBorderDxfId="46" tableBorderDxfId="44" headerRowCellStyle="Normal 2" dataCellStyle="Normal 2">
  <autoFilter ref="B4:G16" xr:uid="{E6C04E88-0D0E-445F-87FF-0051A2940897}"/>
  <tableColumns count="6">
    <tableColumn id="1" xr3:uid="{2DD4F912-700D-4BFB-9CC1-7706970C4967}" name="Fuel Source" dataDxfId="43" dataCellStyle="Normal 2"/>
    <tableColumn id="2" xr3:uid="{4EF646F8-F7BC-4057-8D50-450E11A8BFFD}" name="MWh (2025), if available" dataDxfId="42" dataCellStyle="Normal 2"/>
    <tableColumn id="3" xr3:uid="{1B11AE98-4F2B-4E38-94D8-48D78955F848}" name="% of Total Share" dataDxfId="41" dataCellStyle="Normal 2"/>
    <tableColumn id="4" xr3:uid="{BABD4276-952A-4966-89B4-282C7E341CA4}" name="CI (gCO₂e/MJ)" dataDxfId="40" dataCellStyle="Normal 2"/>
    <tableColumn id="5" xr3:uid="{AF48D5F9-7641-4FCA-A157-10E9FEFF9C53}" name="Emissions (MT CO₂e)" dataDxfId="39" dataCellStyle="Normal 2"/>
    <tableColumn id="6" xr3:uid="{6389072F-D2E5-4586-AE55-E5E6F079E95E}" name="Notes" dataDxfId="38"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80CDCC-272D-4845-AF8D-99AECE583788}" name="Table116" displayName="Table116" ref="B4:G16" totalsRowShown="0" headerRowDxfId="37" dataDxfId="35" headerRowBorderDxfId="36" tableBorderDxfId="34" headerRowCellStyle="Normal 2" dataCellStyle="Normal 2">
  <autoFilter ref="B4:G16" xr:uid="{E6C04E88-0D0E-445F-87FF-0051A2940897}"/>
  <tableColumns count="6">
    <tableColumn id="1" xr3:uid="{74C5B4F1-1706-425F-91B4-4EB3365F10F4}" name="Fuel Source" dataDxfId="33" dataCellStyle="Normal 2"/>
    <tableColumn id="2" xr3:uid="{9487230F-205D-4A09-912D-DD80B6DAFECC}" name="MWh (2025), if available" dataDxfId="32" dataCellStyle="Normal 2"/>
    <tableColumn id="3" xr3:uid="{24B6A6E4-5BA9-440E-9DB4-DCA5F43B72C8}" name="% of Total Share" dataDxfId="31" dataCellStyle="Normal 2"/>
    <tableColumn id="4" xr3:uid="{5D301EDA-94A0-4028-B78A-F09461902DB3}" name="CI (gCO₂e/MJ)" dataDxfId="30" dataCellStyle="Normal 2"/>
    <tableColumn id="5" xr3:uid="{DC059CD6-1C92-4B41-9695-E5C1C6A7BA09}" name="Emissions (MT CO₂e)" dataDxfId="29" dataCellStyle="Normal 2"/>
    <tableColumn id="6" xr3:uid="{DDDEB523-12D6-4748-BC3B-D17F8EAC9E5F}" name="Notes" dataDxfId="28"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8B602C-0B27-4AE7-8352-24B9571A29B0}" name="Table134567" displayName="Table134567" ref="B4:G14" totalsRowShown="0" headerRowDxfId="27" dataDxfId="25" headerRowBorderDxfId="26" tableBorderDxfId="24" headerRowCellStyle="Normal 2" dataCellStyle="Normal 2">
  <autoFilter ref="B4:G14" xr:uid="{E6C04E88-0D0E-445F-87FF-0051A2940897}"/>
  <tableColumns count="6">
    <tableColumn id="1" xr3:uid="{587F2643-F4D7-41B6-9E14-9A37272B8E92}" name="Fuel Source" dataDxfId="23" dataCellStyle="Normal 2"/>
    <tableColumn id="2" xr3:uid="{E2A9744B-4654-45BD-B260-B70F7BBC2A69}" name="MWh (2025), if available" dataDxfId="22" dataCellStyle="Normal 2"/>
    <tableColumn id="3" xr3:uid="{8FF0599D-C49E-40A9-986F-DFDAECAEE47E}" name="% of Total Share" dataDxfId="21" dataCellStyle="Normal 2"/>
    <tableColumn id="4" xr3:uid="{70AB67B1-5E5B-4DBA-A50B-763BC244FD20}" name="CI (gCO₂e/MJ)" dataDxfId="20" dataCellStyle="Normal 2">
      <calculatedColumnFormula>PNM!E5</calculatedColumnFormula>
    </tableColumn>
    <tableColumn id="5" xr3:uid="{076E19C8-DC1F-4138-A112-39CCA21D4EAB}" name="Emissions (MT CO₂e)" dataDxfId="19" dataCellStyle="Normal 2"/>
    <tableColumn id="6" xr3:uid="{AF14A1D7-8407-4991-966E-1CF6518FF738}" name="Notes" dataDxfId="18"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7DBD9FA-FC3C-443D-8CB1-12E1A617A156}" name="Table1345678" displayName="Table1345678" ref="B4:G15" totalsRowShown="0" headerRowDxfId="17" dataDxfId="15" headerRowBorderDxfId="16" tableBorderDxfId="14" headerRowCellStyle="Normal 2" dataCellStyle="Normal 2">
  <autoFilter ref="B4:G15" xr:uid="{E6C04E88-0D0E-445F-87FF-0051A2940897}"/>
  <tableColumns count="6">
    <tableColumn id="1" xr3:uid="{36A7767E-D726-4636-8BA6-892F59974B2A}" name="Fuel Source" dataDxfId="13" dataCellStyle="Normal 2"/>
    <tableColumn id="2" xr3:uid="{5FAB80A9-6B72-4249-92D0-4441DB3F3ADD}" name="MWh (2025), if available" dataDxfId="12" dataCellStyle="Normal 2"/>
    <tableColumn id="3" xr3:uid="{ED268A3A-109B-4C8C-A302-9E17A6124032}" name="% of Total Share" dataDxfId="11" dataCellStyle="Normal 2"/>
    <tableColumn id="4" xr3:uid="{1C865B9D-9163-46AB-A238-E6F40870C62F}" name="CI (gCO₂e/MJ)" dataDxfId="10" dataCellStyle="Normal 2"/>
    <tableColumn id="5" xr3:uid="{7E8FF05A-B72C-4B31-A539-2A878E631406}" name="Emissions (MT CO₂e)" dataDxfId="9" dataCellStyle="Normal 2"/>
    <tableColumn id="6" xr3:uid="{1275F8A7-44FE-4767-816C-C8F10ED46D05}" name="Notes" dataDxfId="8"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5B594EE-BD19-4A14-9963-5E511B0D68DF}" name="CI_Sum10" displayName="CI_Sum10" ref="B27:K39" totalsRowShown="0" headerRowDxfId="127" dataDxfId="125" headerRowBorderDxfId="126" tableBorderDxfId="124" totalsRowBorderDxfId="123" headerRowCellStyle="Hyperlink" dataCellStyle="Normal 2">
  <autoFilter ref="B27:K39" xr:uid="{D5B594EE-BD19-4A14-9963-5E511B0D68DF}"/>
  <tableColumns count="10">
    <tableColumn id="1" xr3:uid="{3937D84B-06C5-430D-9C36-EEDC8E47FEA1}" name="Fuel / Utility" dataDxfId="122" dataCellStyle="Normal 2">
      <calculatedColumnFormula>PNM!B5</calculatedColumnFormula>
    </tableColumn>
    <tableColumn id="2" xr3:uid="{C3985307-5D85-4193-8726-AA924A7F4AD6}" name="PNM" dataDxfId="121" dataCellStyle="Normal 2">
      <calculatedColumnFormula>PNM!D5</calculatedColumnFormula>
    </tableColumn>
    <tableColumn id="3" xr3:uid="{FEE8B1C5-83F8-42CC-97C4-78DD4F864433}" name="Xcel Energy" dataDxfId="120" dataCellStyle="Normal 2">
      <calculatedColumnFormula>Xcel!D5</calculatedColumnFormula>
    </tableColumn>
    <tableColumn id="4" xr3:uid="{E2A4920F-5C38-4285-B8F7-127B5910BD4D}" name="Tri-State G&amp;T" dataDxfId="119" dataCellStyle="Normal 2">
      <calculatedColumnFormula>TriState!D5</calculatedColumnFormula>
    </tableColumn>
    <tableColumn id="5" xr3:uid="{DCC4CE38-A1C2-4B23-B15E-507332BE52A0}" name="El Paso Electric" dataDxfId="118" dataCellStyle="Normal 2">
      <calculatedColumnFormula>ElPaso!D5</calculatedColumnFormula>
    </tableColumn>
    <tableColumn id="6" xr3:uid="{48CCFF0D-B148-4F18-91E3-A7F5EFC642CF}" name="Los Alamos County" dataDxfId="117" dataCellStyle="Normal 2">
      <calculatedColumnFormula>LosAlamos!D5</calculatedColumnFormula>
    </tableColumn>
    <tableColumn id="10" xr3:uid="{39D8E5ED-9844-49CF-964F-C60A9811EF7D}" name="Western Farmers" dataDxfId="116">
      <calculatedColumnFormula>Western_Farmers!D5</calculatedColumnFormula>
    </tableColumn>
    <tableColumn id="9" xr3:uid="{15FDF09B-6D9F-494C-9295-C135FFC05139}" name="Navopache" dataDxfId="115" dataCellStyle="Normal 2">
      <calculatedColumnFormula>Navopache!D5</calculatedColumnFormula>
    </tableColumn>
    <tableColumn id="7" xr3:uid="{B127B624-B719-45D7-A75F-55AE833145A0}" name="eGRID_AZNM" dataDxfId="114" dataCellStyle="Normal 2">
      <calculatedColumnFormula>eGRID_AZNM!D5</calculatedColumnFormula>
    </tableColumn>
    <tableColumn id="8" xr3:uid="{C74E35DE-C35B-4D96-BDDB-5CB37B29F8C1}" name="eGRID_SPSO" dataDxfId="113" dataCellStyle="Normal 2">
      <calculatedColumnFormula>eGRID_SPSO!D5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E003B96-A07E-47FF-AFB6-17C4A74A4889}" name="CI_Sum11" displayName="CI_Sum11" ref="B43:K55" totalsRowShown="0" headerRowDxfId="112" dataDxfId="110" headerRowBorderDxfId="111" tableBorderDxfId="109" totalsRowBorderDxfId="108" headerRowCellStyle="Hyperlink" dataCellStyle="Normal 2">
  <autoFilter ref="B43:K55" xr:uid="{FE003B96-A07E-47FF-AFB6-17C4A74A4889}"/>
  <tableColumns count="10">
    <tableColumn id="1" xr3:uid="{849246B2-8EE1-48D0-B043-F109D4CEA3C3}" name="Fuel / Utility" dataDxfId="107" dataCellStyle="Normal 2">
      <calculatedColumnFormula>PNM!B5</calculatedColumnFormula>
    </tableColumn>
    <tableColumn id="2" xr3:uid="{B96B7DBC-9747-43C9-A300-598AE4F9C58D}" name="PNM" dataDxfId="106" dataCellStyle="Normal 2">
      <calculatedColumnFormula>PNM!F5</calculatedColumnFormula>
    </tableColumn>
    <tableColumn id="3" xr3:uid="{B11D43AE-2424-4B17-A55D-FCBE00C8FB88}" name="Xcel Energy" dataDxfId="105" dataCellStyle="Normal 2">
      <calculatedColumnFormula>Xcel!F5</calculatedColumnFormula>
    </tableColumn>
    <tableColumn id="4" xr3:uid="{43639A58-70F7-4092-BD4A-1AC9BF887E06}" name="Tri-State G&amp;T" dataDxfId="104" dataCellStyle="Normal 2">
      <calculatedColumnFormula>TriState!F5</calculatedColumnFormula>
    </tableColumn>
    <tableColumn id="5" xr3:uid="{D3A3BD5E-E007-49EC-BD3C-9244CF3C235C}" name="El Paso Electric" dataDxfId="103" dataCellStyle="Normal 2">
      <calculatedColumnFormula>ElPaso!F5</calculatedColumnFormula>
    </tableColumn>
    <tableColumn id="6" xr3:uid="{A9E03D08-1839-4BC4-BB11-DA39D7BCD3E2}" name="Los Alamos County" dataDxfId="102" dataCellStyle="Normal 2">
      <calculatedColumnFormula>LosAlamos!F5</calculatedColumnFormula>
    </tableColumn>
    <tableColumn id="10" xr3:uid="{8370C41A-3A59-4D06-96C4-1AB36A42CBB8}" name="Western Farmers*" dataDxfId="3" dataCellStyle="Normal 2"/>
    <tableColumn id="9" xr3:uid="{471AB4A6-D5A0-4C1F-BC4C-605FC57D4B9D}" name="Novapache*" dataDxfId="2" dataCellStyle="Normal 2"/>
    <tableColumn id="7" xr3:uid="{21FD79BB-8CA6-4AAA-91D9-07DF160262B7}" name="eGRID_AZNM*" dataDxfId="1" dataCellStyle="Normal 2"/>
    <tableColumn id="8" xr3:uid="{F6C75F8C-8369-44E9-BBA1-40B1A6443262}" name="eGRID_SPSO*" dataDxfId="0"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23E6CB-7AFE-49AC-9475-DE9A5ADF3B05}" name="Table12" displayName="Table12" ref="B7:K8" totalsRowShown="0" headerRowDxfId="101" dataDxfId="99" headerRowBorderDxfId="100" tableBorderDxfId="98" totalsRowBorderDxfId="97" headerRowCellStyle="Hyperlink" dataCellStyle="Normal 2">
  <autoFilter ref="B7:K8" xr:uid="{F423E6CB-7AFE-49AC-9475-DE9A5ADF3B05}"/>
  <tableColumns count="10">
    <tableColumn id="1" xr3:uid="{9C00AE14-E47D-417A-867B-D4881EB589E1}" name="Fuel / Utility" dataDxfId="96" dataCellStyle="Normal 2"/>
    <tableColumn id="2" xr3:uid="{E5C173F5-4B7F-45B5-832B-15210F23BB14}" name="PNM" dataDxfId="95" dataCellStyle="Normal 2">
      <calculatedColumnFormula>PNM!C18</calculatedColumnFormula>
    </tableColumn>
    <tableColumn id="3" xr3:uid="{8D6665A9-B04C-4A8B-9CA9-FDDD5A723BA4}" name="Xcel Energy" dataDxfId="94" dataCellStyle="Normal 2">
      <calculatedColumnFormula>Xcel!C18</calculatedColumnFormula>
    </tableColumn>
    <tableColumn id="4" xr3:uid="{34A94930-609C-4337-9F50-CFC7762B6104}" name="Tri-State G&amp;T" dataDxfId="93" dataCellStyle="Normal 2">
      <calculatedColumnFormula>TriState!C18</calculatedColumnFormula>
    </tableColumn>
    <tableColumn id="5" xr3:uid="{DB405FA7-EE63-428A-B9EA-C0D72482E694}" name="El Paso Electric" dataDxfId="92" dataCellStyle="Normal 2">
      <calculatedColumnFormula>ElPaso!C18</calculatedColumnFormula>
    </tableColumn>
    <tableColumn id="6" xr3:uid="{219DF48F-5276-494F-9374-ABFFB3A897FE}" name="Los Alamos County" dataDxfId="91" dataCellStyle="Normal 2">
      <calculatedColumnFormula>LosAlamos!C18</calculatedColumnFormula>
    </tableColumn>
    <tableColumn id="10" xr3:uid="{C2EDD730-5D0E-4DF9-809A-2253BD003AB5}" name="Western Farmers" dataDxfId="90" dataCellStyle="Normal 2">
      <calculatedColumnFormula>Western_Farmers!C18</calculatedColumnFormula>
    </tableColumn>
    <tableColumn id="9" xr3:uid="{3763F07E-AF52-4DE9-B7A4-D5E5F8934B7E}" name="Novapache" dataDxfId="89" dataCellStyle="Normal 2">
      <calculatedColumnFormula>Navopache!C18</calculatedColumnFormula>
    </tableColumn>
    <tableColumn id="7" xr3:uid="{354A03D1-273F-410F-AF3E-C025CF2DFFC4}" name="eGRID_AZNM" dataDxfId="88" dataCellStyle="Normal 2">
      <calculatedColumnFormula>eGRID_AZNM!C16</calculatedColumnFormula>
    </tableColumn>
    <tableColumn id="8" xr3:uid="{6199E8CE-843A-47AF-A297-EE9CD4E75089}" name="eGRID_SPSO" dataDxfId="87" dataCellStyle="Normal 2">
      <calculatedColumnFormula>eGRID_SPSO!C17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C04E88-0D0E-445F-87FF-0051A2940897}" name="Table1" displayName="Table1" ref="B4:G16" totalsRowShown="0" headerRowDxfId="86" dataDxfId="84" headerRowBorderDxfId="85" tableBorderDxfId="83" headerRowCellStyle="Normal 2" dataCellStyle="Normal 2">
  <autoFilter ref="B4:G16" xr:uid="{E6C04E88-0D0E-445F-87FF-0051A2940897}"/>
  <tableColumns count="6">
    <tableColumn id="1" xr3:uid="{947F3899-157E-4D48-9452-66685E0E84EA}" name="Fuel Source" dataDxfId="82" dataCellStyle="Normal 2"/>
    <tableColumn id="2" xr3:uid="{966E97BF-FBDB-483E-876B-A586F15245EC}" name="MWh (2025), if available" dataDxfId="81" dataCellStyle="Normal 2"/>
    <tableColumn id="3" xr3:uid="{F107BA19-18FD-4FA1-A18C-2E24CF0DF0C9}" name="% of Total Share" dataDxfId="80" dataCellStyle="Normal 2"/>
    <tableColumn id="4" xr3:uid="{916A6FDA-B6F3-47A2-9C3E-46EC643D518F}" name="CI (gCO₂e/MJ)" dataDxfId="79" dataCellStyle="Normal 2"/>
    <tableColumn id="5" xr3:uid="{990FEC86-3723-464A-B824-D39D1BAE51BD}" name="Emissions (MT CO₂e)" dataDxfId="78" dataCellStyle="Normal 2"/>
    <tableColumn id="6" xr3:uid="{F3213E7E-B33E-41AF-86CD-1B9403A32052}" name="Notes" dataDxfId="77"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684E5C2-6C63-402F-B2F6-CE7087E05D08}" name="Table13" displayName="Table13" ref="B4:G16" totalsRowShown="0" headerRowDxfId="158" dataDxfId="156" headerRowBorderDxfId="157" tableBorderDxfId="155" headerRowCellStyle="Normal 2" dataCellStyle="Normal 2">
  <autoFilter ref="B4:G16" xr:uid="{E6C04E88-0D0E-445F-87FF-0051A2940897}"/>
  <tableColumns count="6">
    <tableColumn id="1" xr3:uid="{AEAFFED8-BE15-4859-846E-6C1AD95DC4AD}" name="Fuel Source" dataDxfId="154" dataCellStyle="Normal 2"/>
    <tableColumn id="2" xr3:uid="{81D72EA7-004D-4EF0-91C6-902903B3E95E}" name="MWh (2025), if available" dataDxfId="153" dataCellStyle="Normal 2"/>
    <tableColumn id="3" xr3:uid="{C92A8591-5DE7-4E90-AA1F-7904D1A3AADC}" name="% of Total Share" dataDxfId="152" dataCellStyle="Normal 2"/>
    <tableColumn id="4" xr3:uid="{57636335-2F56-452A-A762-3B10DF82F0D5}" name="CI (gCO₂e/MJ)" dataDxfId="151" dataCellStyle="Normal 2"/>
    <tableColumn id="5" xr3:uid="{7EBB562B-720D-42D8-A79B-36BE4F000DCC}" name="Emissions (MT CO₂e)" dataDxfId="150" dataCellStyle="Normal 2"/>
    <tableColumn id="6" xr3:uid="{C3C0002F-63C0-4700-B3F1-C8AE22863C17}" name="Notes" dataDxfId="149" dataCellStyle="Normal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F063114-116C-48A2-A35A-721D94F31CE2}" name="Table1315" displayName="Table1315" ref="V4:AA14" totalsRowShown="0" headerRowDxfId="148" dataDxfId="146" headerRowBorderDxfId="147" tableBorderDxfId="145" headerRowCellStyle="Normal 2" dataCellStyle="Normal 2">
  <autoFilter ref="V4:AA14" xr:uid="{9F063114-116C-48A2-A35A-721D94F31CE2}"/>
  <tableColumns count="6">
    <tableColumn id="1" xr3:uid="{2E487438-3646-473C-AE4C-9F6F71C822F8}" name="Fuel Source" dataDxfId="144" dataCellStyle="Normal 2"/>
    <tableColumn id="2" xr3:uid="{BCBCF0F8-27EB-4266-95A3-FB3B7917210D}" name="MWh (2025), if available" dataDxfId="143" dataCellStyle="Normal 2"/>
    <tableColumn id="3" xr3:uid="{697A174C-A922-4F29-AB88-D7CE583576E1}" name="% of Total Share" dataDxfId="142" dataCellStyle="Normal 2"/>
    <tableColumn id="4" xr3:uid="{3AEAE0D9-1E59-4989-AF64-11F47EBE4DD1}" name="EF (gCO₂e/MJ)" dataDxfId="141" dataCellStyle="Normal 2"/>
    <tableColumn id="5" xr3:uid="{F33A1A1C-D256-434D-958B-FF22D3551D4C}" name="Emissions (MT CO₂e)" dataDxfId="140" dataCellStyle="Normal 2"/>
    <tableColumn id="6" xr3:uid="{ADD9E341-19F9-4E98-8B37-F276C948A177}" name="Notes" dataDxfId="139" dataCellStyle="Normal 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ABDF5E-1B24-4F21-9A4D-7EF5790F009A}" name="Table134" displayName="Table134" ref="B4:G16" totalsRowShown="0" headerRowDxfId="76" dataDxfId="74" headerRowBorderDxfId="75" tableBorderDxfId="73" headerRowCellStyle="Normal 2" dataCellStyle="Normal 2">
  <autoFilter ref="B4:G16" xr:uid="{E6C04E88-0D0E-445F-87FF-0051A2940897}"/>
  <tableColumns count="6">
    <tableColumn id="1" xr3:uid="{FAB3AA1E-3B68-4226-ABCF-65BC37F3932E}" name="Fuel Source" dataDxfId="72" dataCellStyle="Normal 2"/>
    <tableColumn id="2" xr3:uid="{D1C07857-D8BF-4DF0-9D53-0D43E8E9A336}" name="MWh (2025), if available" dataDxfId="71" dataCellStyle="Normal 2"/>
    <tableColumn id="3" xr3:uid="{F6AE246B-84EF-494C-B858-8BBB0870CD34}" name="% of Total Share" dataDxfId="70" dataCellStyle="Normal 2"/>
    <tableColumn id="4" xr3:uid="{A1C01FE5-5D78-49E1-A6DF-E617712BE2D0}" name="CI (gCO₂e/MJ)" dataDxfId="69" dataCellStyle="Normal 2"/>
    <tableColumn id="5" xr3:uid="{FAC88ACD-1C68-4B20-865F-3670A76E9CDF}" name="Emissions (MT CO₂e)" dataDxfId="68" dataCellStyle="Normal 2"/>
    <tableColumn id="6" xr3:uid="{78E1BFC4-C36D-4A2B-B4C6-9B38FC13A267}" name="Notes" dataDxfId="67"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ED23D0A-FD28-4EE9-8D2F-E11F2F65C2FC}" name="Table1345" displayName="Table1345" ref="B4:G16" totalsRowShown="0" headerRowDxfId="66" dataDxfId="64" headerRowBorderDxfId="65" tableBorderDxfId="63" headerRowCellStyle="Normal 2" dataCellStyle="Normal 2">
  <autoFilter ref="B4:G16" xr:uid="{E6C04E88-0D0E-445F-87FF-0051A2940897}"/>
  <tableColumns count="6">
    <tableColumn id="1" xr3:uid="{31AC9814-0E81-4CD6-8573-697C6E119B77}" name="Fuel Source" dataDxfId="62" dataCellStyle="Normal 2"/>
    <tableColumn id="2" xr3:uid="{F9A5E35F-1E99-47E0-BD26-84F0CE2D3079}" name="MWh (2025), if available" dataDxfId="61" dataCellStyle="Normal 2"/>
    <tableColumn id="3" xr3:uid="{725CD206-8EAB-458A-AE51-E98082503B4C}" name="% of Total Share" dataDxfId="60" dataCellStyle="Normal 2"/>
    <tableColumn id="4" xr3:uid="{81A23557-EBB9-4407-B6E3-00BEA32EDEAF}" name="CI (gCO₂e/MJ)" dataDxfId="59" dataCellStyle="Normal 2"/>
    <tableColumn id="5" xr3:uid="{55F5837F-7DC2-4C35-AA5F-59063D12E301}" name="Emissions (MT CO₂e)" dataDxfId="58" dataCellStyle="Normal 2"/>
    <tableColumn id="6" xr3:uid="{957E96F1-BD97-4F4E-856D-63C935007BC7}" name="Notes" dataDxfId="57"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03CE4-F210-4EB8-8742-5A1377BDAC99}">
  <sheetPr codeName="Sheet1">
    <pageSetUpPr fitToPage="1"/>
  </sheetPr>
  <dimension ref="A1:L57"/>
  <sheetViews>
    <sheetView showGridLines="0" tabSelected="1" topLeftCell="A4" zoomScaleNormal="100" workbookViewId="0">
      <selection activeCell="H12" sqref="H12"/>
    </sheetView>
  </sheetViews>
  <sheetFormatPr defaultColWidth="9.1796875" defaultRowHeight="14.5" x14ac:dyDescent="0.35"/>
  <cols>
    <col min="1" max="1" width="3" style="66" customWidth="1"/>
    <col min="2" max="2" width="30.81640625" style="66" bestFit="1" customWidth="1"/>
    <col min="3" max="4" width="15.81640625" style="66" customWidth="1"/>
    <col min="5" max="5" width="16.453125" style="66" customWidth="1"/>
    <col min="6" max="6" width="17.453125" style="66" customWidth="1"/>
    <col min="7" max="7" width="21" style="66" customWidth="1"/>
    <col min="8" max="8" width="21.1796875" style="66" customWidth="1"/>
    <col min="9" max="9" width="15.81640625" style="66" bestFit="1" customWidth="1"/>
    <col min="10" max="10" width="18" style="66" bestFit="1" customWidth="1"/>
    <col min="11" max="11" width="17" style="66" bestFit="1" customWidth="1"/>
    <col min="12" max="12" width="3" style="66" customWidth="1"/>
    <col min="13" max="16384" width="9.1796875" style="66"/>
  </cols>
  <sheetData>
    <row r="1" spans="1:12" x14ac:dyDescent="0.35">
      <c r="A1" s="1"/>
      <c r="B1" s="1"/>
      <c r="C1" s="1"/>
      <c r="D1" s="1"/>
      <c r="E1" s="1"/>
      <c r="F1" s="1"/>
      <c r="G1" s="1"/>
      <c r="H1" s="1"/>
      <c r="I1" s="1"/>
      <c r="J1" s="1"/>
      <c r="K1" s="1"/>
      <c r="L1" s="1"/>
    </row>
    <row r="2" spans="1:12" ht="24" customHeight="1" x14ac:dyDescent="0.35">
      <c r="A2" s="1"/>
      <c r="B2" s="63"/>
      <c r="C2" s="82" t="s">
        <v>0</v>
      </c>
      <c r="D2" s="82"/>
      <c r="E2" s="82"/>
      <c r="F2" s="82"/>
      <c r="G2" s="82"/>
      <c r="H2" s="82"/>
      <c r="I2" s="82"/>
      <c r="J2" s="82"/>
      <c r="K2" s="82"/>
      <c r="L2" s="1"/>
    </row>
    <row r="3" spans="1:12" ht="24" customHeight="1" x14ac:dyDescent="0.35">
      <c r="A3" s="1"/>
      <c r="B3" s="64"/>
      <c r="C3" s="82"/>
      <c r="D3" s="82"/>
      <c r="E3" s="82"/>
      <c r="F3" s="82"/>
      <c r="G3" s="82"/>
      <c r="H3" s="82"/>
      <c r="I3" s="82"/>
      <c r="J3" s="82"/>
      <c r="K3" s="82"/>
      <c r="L3" s="1"/>
    </row>
    <row r="4" spans="1:12" ht="24" customHeight="1" x14ac:dyDescent="0.35">
      <c r="A4" s="1"/>
      <c r="B4" s="64"/>
      <c r="C4" s="82" t="s">
        <v>1</v>
      </c>
      <c r="D4" s="82"/>
      <c r="E4" s="82"/>
      <c r="F4" s="82"/>
      <c r="G4" s="82"/>
      <c r="H4" s="82"/>
      <c r="I4" s="82"/>
      <c r="J4" s="82"/>
      <c r="K4" s="82"/>
      <c r="L4" s="1"/>
    </row>
    <row r="5" spans="1:12" ht="24" customHeight="1" x14ac:dyDescent="0.35">
      <c r="A5" s="1"/>
      <c r="B5" s="65"/>
      <c r="C5" s="82"/>
      <c r="D5" s="82"/>
      <c r="E5" s="82"/>
      <c r="F5" s="82"/>
      <c r="G5" s="82"/>
      <c r="H5" s="82"/>
      <c r="I5" s="82"/>
      <c r="J5" s="82"/>
      <c r="K5" s="82"/>
      <c r="L5" s="1"/>
    </row>
    <row r="6" spans="1:12" ht="24" customHeight="1" x14ac:dyDescent="0.35">
      <c r="A6" s="1"/>
      <c r="B6" s="62" t="s">
        <v>2</v>
      </c>
      <c r="C6" s="1"/>
      <c r="D6" s="1"/>
      <c r="E6" s="1"/>
      <c r="F6" s="1"/>
      <c r="G6" s="1"/>
      <c r="H6" s="1"/>
      <c r="I6" s="1"/>
      <c r="J6" s="1"/>
      <c r="K6" s="1"/>
      <c r="L6" s="1"/>
    </row>
    <row r="7" spans="1:12" ht="24" customHeight="1" x14ac:dyDescent="0.35">
      <c r="A7" s="1"/>
      <c r="B7" s="14" t="s">
        <v>3</v>
      </c>
      <c r="C7" s="19" t="s">
        <v>4</v>
      </c>
      <c r="D7" s="19" t="s">
        <v>5</v>
      </c>
      <c r="E7" s="19" t="s">
        <v>6</v>
      </c>
      <c r="F7" s="19" t="s">
        <v>7</v>
      </c>
      <c r="G7" s="19" t="s">
        <v>8</v>
      </c>
      <c r="H7" s="51" t="s">
        <v>9</v>
      </c>
      <c r="I7" s="15" t="s">
        <v>10</v>
      </c>
      <c r="J7" s="19" t="s">
        <v>11</v>
      </c>
      <c r="K7" s="20" t="s">
        <v>12</v>
      </c>
      <c r="L7" s="1"/>
    </row>
    <row r="8" spans="1:12" ht="24" customHeight="1" x14ac:dyDescent="0.35">
      <c r="A8" s="1"/>
      <c r="B8" s="2" t="s">
        <v>13</v>
      </c>
      <c r="C8" s="48">
        <f>PNM!C18</f>
        <v>51.692901698684629</v>
      </c>
      <c r="D8" s="48">
        <f>Xcel!C18</f>
        <v>114.32876432982614</v>
      </c>
      <c r="E8" s="48">
        <f>TriState!C18</f>
        <v>113.61873443709509</v>
      </c>
      <c r="F8" s="48">
        <f>ElPaso!C18</f>
        <v>80.181782442159786</v>
      </c>
      <c r="G8" s="48">
        <f>LosAlamos!C18</f>
        <v>117.53842026258201</v>
      </c>
      <c r="H8" s="48">
        <f>Western_Farmers!C18</f>
        <v>112.18990009578059</v>
      </c>
      <c r="I8" s="48">
        <f>Navopache!C18</f>
        <v>181.55397902676259</v>
      </c>
      <c r="J8" s="48">
        <f>eGRID_AZNM!C16</f>
        <v>106.7828146173561</v>
      </c>
      <c r="K8" s="48">
        <f>eGRID_SPSO!C17</f>
        <v>121.46526233353256</v>
      </c>
      <c r="L8" s="1"/>
    </row>
    <row r="9" spans="1:12" ht="24" customHeight="1" x14ac:dyDescent="0.35">
      <c r="A9" s="1"/>
      <c r="B9" s="7"/>
      <c r="C9" s="8"/>
      <c r="D9" s="8"/>
      <c r="E9" s="8"/>
      <c r="F9" s="8"/>
      <c r="G9" s="8"/>
      <c r="H9" s="8"/>
      <c r="I9" s="8"/>
      <c r="J9" s="1"/>
      <c r="K9" s="1"/>
      <c r="L9" s="1"/>
    </row>
    <row r="10" spans="1:12" ht="25" customHeight="1" x14ac:dyDescent="0.35">
      <c r="A10" s="1"/>
      <c r="B10" s="37" t="s">
        <v>14</v>
      </c>
      <c r="C10" s="37"/>
      <c r="D10" s="1"/>
      <c r="E10" s="1"/>
      <c r="F10" s="1"/>
      <c r="G10" s="1"/>
      <c r="H10" s="1"/>
      <c r="I10" s="1"/>
      <c r="J10" s="1"/>
      <c r="K10" s="1"/>
      <c r="L10" s="1"/>
    </row>
    <row r="11" spans="1:12" ht="25" customHeight="1" x14ac:dyDescent="0.35">
      <c r="A11" s="1"/>
      <c r="B11" s="14" t="s">
        <v>3</v>
      </c>
      <c r="C11" s="15" t="s">
        <v>4</v>
      </c>
      <c r="D11" s="15" t="s">
        <v>5</v>
      </c>
      <c r="E11" s="15" t="s">
        <v>6</v>
      </c>
      <c r="F11" s="15" t="s">
        <v>7</v>
      </c>
      <c r="G11" s="15" t="s">
        <v>8</v>
      </c>
      <c r="H11" s="51" t="s">
        <v>15</v>
      </c>
      <c r="I11" s="15" t="s">
        <v>16</v>
      </c>
      <c r="J11" s="15" t="s">
        <v>17</v>
      </c>
      <c r="K11" s="15" t="s">
        <v>18</v>
      </c>
      <c r="L11" s="1"/>
    </row>
    <row r="12" spans="1:12" ht="18" customHeight="1" x14ac:dyDescent="0.35">
      <c r="A12" s="1"/>
      <c r="B12" s="3" t="str">
        <f>PNM!B5</f>
        <v>Oil/Petroleum</v>
      </c>
      <c r="C12" s="43">
        <f>PNM!C5</f>
        <v>0</v>
      </c>
      <c r="D12" s="43">
        <f>Xcel!C5</f>
        <v>332</v>
      </c>
      <c r="E12" s="43">
        <f>TriState!C5</f>
        <v>0</v>
      </c>
      <c r="F12" s="43">
        <f>ElPaso!C5</f>
        <v>0</v>
      </c>
      <c r="G12" s="43">
        <f>LosAlamos!C5</f>
        <v>0</v>
      </c>
      <c r="H12" s="110"/>
      <c r="I12" s="110"/>
      <c r="J12" s="110"/>
      <c r="K12" s="110"/>
      <c r="L12" s="1"/>
    </row>
    <row r="13" spans="1:12" ht="18" customHeight="1" x14ac:dyDescent="0.35">
      <c r="A13" s="1"/>
      <c r="B13" s="3" t="str">
        <f>PNM!B6</f>
        <v>Coal</v>
      </c>
      <c r="C13" s="43">
        <f>PNM!C6</f>
        <v>408292</v>
      </c>
      <c r="D13" s="43">
        <f>Xcel!C6</f>
        <v>2566753</v>
      </c>
      <c r="E13" s="43">
        <f>TriState!C6</f>
        <v>3724380</v>
      </c>
      <c r="F13" s="43">
        <f>ElPaso!C6</f>
        <v>0</v>
      </c>
      <c r="G13" s="43">
        <f>LosAlamos!C6</f>
        <v>66876</v>
      </c>
      <c r="H13" s="110"/>
      <c r="I13" s="110"/>
      <c r="J13" s="110"/>
      <c r="K13" s="110"/>
      <c r="L13" s="1"/>
    </row>
    <row r="14" spans="1:12" ht="18" customHeight="1" x14ac:dyDescent="0.35">
      <c r="A14" s="1"/>
      <c r="B14" s="3" t="str">
        <f>PNM!B7</f>
        <v>Natural Gas</v>
      </c>
      <c r="C14" s="43">
        <f>PNM!C7</f>
        <v>1641097</v>
      </c>
      <c r="D14" s="43">
        <f>Xcel!C7</f>
        <v>9924878</v>
      </c>
      <c r="E14" s="43">
        <f>TriState!C7</f>
        <v>786227</v>
      </c>
      <c r="F14" s="43">
        <f>ElPaso!C7</f>
        <v>5734528</v>
      </c>
      <c r="G14" s="43">
        <f>LosAlamos!C7</f>
        <v>10703</v>
      </c>
      <c r="H14" s="110"/>
      <c r="I14" s="110"/>
      <c r="J14" s="110"/>
      <c r="K14" s="110"/>
      <c r="L14" s="1"/>
    </row>
    <row r="15" spans="1:12" ht="18" customHeight="1" x14ac:dyDescent="0.35">
      <c r="A15" s="1"/>
      <c r="B15" s="4" t="str">
        <f>PNM!B8</f>
        <v>Geothermal</v>
      </c>
      <c r="C15" s="44">
        <f>PNM!C8</f>
        <v>58072</v>
      </c>
      <c r="D15" s="44">
        <f>Xcel!C8</f>
        <v>0</v>
      </c>
      <c r="E15" s="44">
        <f>TriState!C8</f>
        <v>0</v>
      </c>
      <c r="F15" s="44">
        <f>ElPaso!C8</f>
        <v>0</v>
      </c>
      <c r="G15" s="44">
        <f>LosAlamos!C8</f>
        <v>0</v>
      </c>
      <c r="H15" s="111"/>
      <c r="I15" s="111"/>
      <c r="J15" s="111"/>
      <c r="K15" s="111"/>
      <c r="L15" s="1"/>
    </row>
    <row r="16" spans="1:12" ht="18" customHeight="1" x14ac:dyDescent="0.35">
      <c r="A16" s="1"/>
      <c r="B16" s="4" t="str">
        <f>PNM!B9</f>
        <v>Biomass</v>
      </c>
      <c r="C16" s="44">
        <f>PNM!C9</f>
        <v>0</v>
      </c>
      <c r="D16" s="44">
        <f>Xcel!C9</f>
        <v>0</v>
      </c>
      <c r="E16" s="44">
        <f>TriState!C9</f>
        <v>0</v>
      </c>
      <c r="F16" s="44">
        <f>ElPaso!C9</f>
        <v>0</v>
      </c>
      <c r="G16" s="44">
        <f>LosAlamos!C9</f>
        <v>0</v>
      </c>
      <c r="H16" s="111"/>
      <c r="I16" s="111"/>
      <c r="J16" s="111"/>
      <c r="K16" s="111"/>
      <c r="L16" s="1"/>
    </row>
    <row r="17" spans="1:12" ht="18" customHeight="1" x14ac:dyDescent="0.35">
      <c r="A17" s="1"/>
      <c r="B17" s="5" t="str">
        <f>PNM!B10</f>
        <v>Nuclear</v>
      </c>
      <c r="C17" s="45">
        <f>PNM!C10</f>
        <v>2284469</v>
      </c>
      <c r="D17" s="45">
        <f>Xcel!C10</f>
        <v>0</v>
      </c>
      <c r="E17" s="45">
        <f>TriState!C10</f>
        <v>0</v>
      </c>
      <c r="F17" s="45">
        <f>ElPaso!C10</f>
        <v>4948104</v>
      </c>
      <c r="G17" s="45">
        <f>LosAlamos!C10</f>
        <v>0</v>
      </c>
      <c r="H17" s="111"/>
      <c r="I17" s="111"/>
      <c r="J17" s="111"/>
      <c r="K17" s="111"/>
      <c r="L17" s="1"/>
    </row>
    <row r="18" spans="1:12" ht="18" customHeight="1" x14ac:dyDescent="0.35">
      <c r="A18" s="1"/>
      <c r="B18" s="4" t="str">
        <f>PNM!B11</f>
        <v>Hydro</v>
      </c>
      <c r="C18" s="44">
        <f>PNM!C11</f>
        <v>0</v>
      </c>
      <c r="D18" s="44">
        <f>Xcel!C11</f>
        <v>0</v>
      </c>
      <c r="E18" s="44">
        <f>TriState!C11</f>
        <v>0</v>
      </c>
      <c r="F18" s="44">
        <f>ElPaso!C11</f>
        <v>0</v>
      </c>
      <c r="G18" s="44">
        <f>LosAlamos!C11</f>
        <v>72405</v>
      </c>
      <c r="H18" s="111"/>
      <c r="I18" s="111"/>
      <c r="J18" s="111"/>
      <c r="K18" s="111"/>
      <c r="L18" s="1"/>
    </row>
    <row r="19" spans="1:12" ht="18" customHeight="1" x14ac:dyDescent="0.35">
      <c r="A19" s="1"/>
      <c r="B19" s="4" t="str">
        <f>PNM!B12</f>
        <v>Wind</v>
      </c>
      <c r="C19" s="44">
        <f>PNM!C12</f>
        <v>1746125</v>
      </c>
      <c r="D19" s="44">
        <f>Xcel!C12</f>
        <v>4049649</v>
      </c>
      <c r="E19" s="44">
        <f>TriState!C12</f>
        <v>6486641</v>
      </c>
      <c r="F19" s="44">
        <f>ElPaso!C12</f>
        <v>0</v>
      </c>
      <c r="G19" s="44">
        <f>LosAlamos!C12</f>
        <v>0</v>
      </c>
      <c r="H19" s="111"/>
      <c r="I19" s="111"/>
      <c r="J19" s="111"/>
      <c r="K19" s="111"/>
      <c r="L19" s="1"/>
    </row>
    <row r="20" spans="1:12" ht="18" customHeight="1" x14ac:dyDescent="0.35">
      <c r="A20" s="1"/>
      <c r="B20" s="4" t="str">
        <f>PNM!B13</f>
        <v>Solar</v>
      </c>
      <c r="C20" s="44">
        <f>PNM!C13</f>
        <v>3901333</v>
      </c>
      <c r="D20" s="44">
        <f>Xcel!C13</f>
        <v>19</v>
      </c>
      <c r="E20" s="44">
        <f>TriState!C13</f>
        <v>0</v>
      </c>
      <c r="F20" s="44">
        <f>ElPaso!C13</f>
        <v>867899</v>
      </c>
      <c r="G20" s="44">
        <f>LosAlamos!C13</f>
        <v>0</v>
      </c>
      <c r="H20" s="111"/>
      <c r="I20" s="111"/>
      <c r="J20" s="111"/>
      <c r="K20" s="111"/>
      <c r="L20" s="1"/>
    </row>
    <row r="21" spans="1:12" ht="18" customHeight="1" x14ac:dyDescent="0.35">
      <c r="A21" s="1"/>
      <c r="B21" s="6" t="str">
        <f>PNM!B14</f>
        <v>Market Purchase (Known Source)</v>
      </c>
      <c r="C21" s="46">
        <f>PNM!C14</f>
        <v>0</v>
      </c>
      <c r="D21" s="46">
        <f>Xcel!C14</f>
        <v>12770809.153944455</v>
      </c>
      <c r="E21" s="46">
        <f>TriState!C14</f>
        <v>0</v>
      </c>
      <c r="F21" s="46">
        <f>ElPaso!C14</f>
        <v>0</v>
      </c>
      <c r="G21" s="46">
        <f>LosAlamos!C14</f>
        <v>0</v>
      </c>
      <c r="H21" s="111"/>
      <c r="I21" s="111"/>
      <c r="J21" s="111"/>
      <c r="K21" s="111"/>
      <c r="L21" s="1"/>
    </row>
    <row r="22" spans="1:12" x14ac:dyDescent="0.35">
      <c r="A22" s="1"/>
      <c r="B22" s="6" t="str">
        <f>PNM!B15</f>
        <v>Market Purchase (Unknown Source)</v>
      </c>
      <c r="C22" s="46">
        <f>PNM!C15</f>
        <v>2657144</v>
      </c>
      <c r="D22" s="46">
        <f>Xcel!C15</f>
        <v>3066.9505079753635</v>
      </c>
      <c r="E22" s="46">
        <f>TriState!C15</f>
        <v>2822947</v>
      </c>
      <c r="F22" s="46">
        <f>ElPaso!C15</f>
        <v>2546098</v>
      </c>
      <c r="G22" s="46">
        <f>LosAlamos!C15</f>
        <v>431869</v>
      </c>
      <c r="H22" s="111"/>
      <c r="I22" s="111"/>
      <c r="J22" s="111"/>
      <c r="K22" s="111"/>
      <c r="L22" s="1"/>
    </row>
    <row r="23" spans="1:12" x14ac:dyDescent="0.35">
      <c r="A23" s="1"/>
      <c r="B23" s="9" t="str">
        <f>PNM!B16</f>
        <v>TOTAL</v>
      </c>
      <c r="C23" s="47">
        <f>PNM!C16</f>
        <v>12696532</v>
      </c>
      <c r="D23" s="47">
        <f>Xcel!C16</f>
        <v>29315507.104452431</v>
      </c>
      <c r="E23" s="47">
        <f>TriState!C16</f>
        <v>13820195</v>
      </c>
      <c r="F23" s="47">
        <f>ElPaso!C16</f>
        <v>14096629</v>
      </c>
      <c r="G23" s="47">
        <f>LosAlamos!C16</f>
        <v>581853</v>
      </c>
      <c r="H23" s="111"/>
      <c r="I23" s="111"/>
      <c r="J23" s="111"/>
      <c r="K23" s="111"/>
      <c r="L23" s="1"/>
    </row>
    <row r="24" spans="1:12" x14ac:dyDescent="0.35">
      <c r="A24" s="1"/>
      <c r="B24" s="83" t="s">
        <v>118</v>
      </c>
      <c r="C24" s="83"/>
      <c r="D24" s="83"/>
      <c r="E24" s="83"/>
      <c r="F24" s="83"/>
      <c r="G24" s="83"/>
      <c r="H24" s="83"/>
      <c r="I24" s="83"/>
      <c r="J24" s="83"/>
      <c r="K24" s="83"/>
      <c r="L24" s="1"/>
    </row>
    <row r="25" spans="1:12" x14ac:dyDescent="0.35">
      <c r="A25" s="1"/>
      <c r="B25" s="1"/>
      <c r="C25" s="1"/>
      <c r="D25" s="1"/>
      <c r="E25" s="1"/>
      <c r="F25" s="1"/>
      <c r="G25" s="1"/>
      <c r="H25"/>
      <c r="I25"/>
      <c r="J25"/>
      <c r="K25"/>
      <c r="L25" s="1"/>
    </row>
    <row r="26" spans="1:12" ht="25" customHeight="1" x14ac:dyDescent="0.35">
      <c r="A26" s="1"/>
      <c r="B26" s="21" t="s">
        <v>19</v>
      </c>
      <c r="C26" s="1"/>
      <c r="D26" s="1"/>
      <c r="E26" s="1"/>
      <c r="F26" s="1"/>
      <c r="G26" s="1"/>
      <c r="H26" s="1"/>
      <c r="I26" s="1"/>
      <c r="J26" s="1"/>
      <c r="K26" s="1"/>
      <c r="L26" s="1"/>
    </row>
    <row r="27" spans="1:12" ht="29" x14ac:dyDescent="0.35">
      <c r="A27" s="1"/>
      <c r="B27" s="14" t="s">
        <v>3</v>
      </c>
      <c r="C27" s="15" t="s">
        <v>4</v>
      </c>
      <c r="D27" s="15" t="s">
        <v>5</v>
      </c>
      <c r="E27" s="15" t="s">
        <v>6</v>
      </c>
      <c r="F27" s="15" t="s">
        <v>7</v>
      </c>
      <c r="G27" s="15" t="s">
        <v>8</v>
      </c>
      <c r="H27" s="51" t="s">
        <v>9</v>
      </c>
      <c r="I27" s="15" t="s">
        <v>20</v>
      </c>
      <c r="J27" s="15" t="s">
        <v>11</v>
      </c>
      <c r="K27" s="15" t="s">
        <v>12</v>
      </c>
      <c r="L27" s="1"/>
    </row>
    <row r="28" spans="1:12" x14ac:dyDescent="0.35">
      <c r="A28" s="1"/>
      <c r="B28" s="3" t="str">
        <f>PNM!B5</f>
        <v>Oil/Petroleum</v>
      </c>
      <c r="C28" s="38">
        <f>PNM!D5</f>
        <v>0</v>
      </c>
      <c r="D28" s="38">
        <f>Xcel!D5</f>
        <v>1.1325064199540179E-5</v>
      </c>
      <c r="E28" s="38">
        <f>TriState!D5</f>
        <v>0</v>
      </c>
      <c r="F28" s="38">
        <f>ElPaso!D5</f>
        <v>0</v>
      </c>
      <c r="G28" s="38">
        <f>LosAlamos!D5</f>
        <v>0</v>
      </c>
      <c r="H28" s="38">
        <f>Western_Farmers!D5</f>
        <v>0</v>
      </c>
      <c r="I28" s="38">
        <f>Navopache!D5</f>
        <v>0</v>
      </c>
      <c r="J28" s="38">
        <f>eGRID_AZNM!D5</f>
        <v>0</v>
      </c>
      <c r="K28" s="38">
        <f>eGRID_SPSO!D5</f>
        <v>5.0000000000000001E-3</v>
      </c>
      <c r="L28" s="1"/>
    </row>
    <row r="29" spans="1:12" x14ac:dyDescent="0.35">
      <c r="A29" s="1"/>
      <c r="B29" s="3" t="str">
        <f>PNM!B6</f>
        <v>Coal</v>
      </c>
      <c r="C29" s="38">
        <f>PNM!D6</f>
        <v>3.2157757724707817E-2</v>
      </c>
      <c r="D29" s="38">
        <f>Xcel!D6</f>
        <v>8.7556152136633592E-2</v>
      </c>
      <c r="E29" s="38">
        <f>TriState!D6</f>
        <v>0.26948823804584521</v>
      </c>
      <c r="F29" s="38">
        <f>ElPaso!D6</f>
        <v>0</v>
      </c>
      <c r="G29" s="38">
        <f>LosAlamos!D6</f>
        <v>0.11493624678398152</v>
      </c>
      <c r="H29" s="38">
        <f>Western_Farmers!D6</f>
        <v>0.11</v>
      </c>
      <c r="I29" s="38">
        <f>Navopache!D6</f>
        <v>0.24</v>
      </c>
      <c r="J29" s="38">
        <f>eGRID_AZNM!D6</f>
        <v>0.111</v>
      </c>
      <c r="K29" s="38">
        <f>eGRID_SPSO!D6</f>
        <v>0.16200000000000001</v>
      </c>
      <c r="L29" s="1"/>
    </row>
    <row r="30" spans="1:12" x14ac:dyDescent="0.35">
      <c r="A30" s="1"/>
      <c r="B30" s="3" t="str">
        <f>PNM!B7</f>
        <v>Natural Gas</v>
      </c>
      <c r="C30" s="38">
        <f>PNM!D7</f>
        <v>0.12925553214058769</v>
      </c>
      <c r="D30" s="38">
        <f>Xcel!D7</f>
        <v>0.33855385699579499</v>
      </c>
      <c r="E30" s="38">
        <f>TriState!D7</f>
        <v>5.6889718270979536E-2</v>
      </c>
      <c r="F30" s="38">
        <f>ElPaso!D7</f>
        <v>0.40680137073906109</v>
      </c>
      <c r="G30" s="38">
        <f>LosAlamos!D7</f>
        <v>1.8394680443342217E-2</v>
      </c>
      <c r="H30" s="38">
        <f>Western_Farmers!D7</f>
        <v>0.06</v>
      </c>
      <c r="I30" s="38">
        <f>Navopache!D7</f>
        <v>0.62</v>
      </c>
      <c r="J30" s="38">
        <f>eGRID_AZNM!D7</f>
        <v>0.48499999999999999</v>
      </c>
      <c r="K30" s="38">
        <f>eGRID_SPSO!D7</f>
        <v>0.46100000000000002</v>
      </c>
      <c r="L30" s="1"/>
    </row>
    <row r="31" spans="1:12" x14ac:dyDescent="0.35">
      <c r="A31" s="1"/>
      <c r="B31" s="4" t="str">
        <f>PNM!B8</f>
        <v>Geothermal</v>
      </c>
      <c r="C31" s="39">
        <f>PNM!D8</f>
        <v>4.5738474096706089E-3</v>
      </c>
      <c r="D31" s="39">
        <f>Xcel!D8</f>
        <v>0</v>
      </c>
      <c r="E31" s="39">
        <f>TriState!D8</f>
        <v>0</v>
      </c>
      <c r="F31" s="39">
        <f>ElPaso!D8</f>
        <v>0</v>
      </c>
      <c r="G31" s="39">
        <f>LosAlamos!D8</f>
        <v>0</v>
      </c>
      <c r="H31" s="39">
        <f>Western_Farmers!D8</f>
        <v>0</v>
      </c>
      <c r="I31" s="39">
        <f>Navopache!D8</f>
        <v>0</v>
      </c>
      <c r="J31" s="39">
        <f>eGRID_AZNM!D8</f>
        <v>3.5999999999999997E-2</v>
      </c>
      <c r="K31" s="39">
        <f>eGRID_SPSO!D8</f>
        <v>0</v>
      </c>
      <c r="L31" s="1"/>
    </row>
    <row r="32" spans="1:12" x14ac:dyDescent="0.35">
      <c r="A32" s="1"/>
      <c r="B32" s="4" t="str">
        <f>PNM!B9</f>
        <v>Biomass</v>
      </c>
      <c r="C32" s="39">
        <f>PNM!D9</f>
        <v>0</v>
      </c>
      <c r="D32" s="39">
        <f>Xcel!D9</f>
        <v>0</v>
      </c>
      <c r="E32" s="39">
        <f>TriState!D9</f>
        <v>0</v>
      </c>
      <c r="F32" s="39">
        <f>ElPaso!D9</f>
        <v>0</v>
      </c>
      <c r="G32" s="39">
        <f>LosAlamos!D9</f>
        <v>0</v>
      </c>
      <c r="H32" s="39">
        <f>Western_Farmers!D9</f>
        <v>0</v>
      </c>
      <c r="I32" s="39">
        <f>Navopache!D9</f>
        <v>0</v>
      </c>
      <c r="J32" s="39">
        <f>eGRID_AZNM!D9</f>
        <v>3.0000000000000001E-3</v>
      </c>
      <c r="K32" s="39">
        <f>eGRID_SPSO!D9</f>
        <v>1.2E-2</v>
      </c>
      <c r="L32" s="1"/>
    </row>
    <row r="33" spans="1:12" x14ac:dyDescent="0.35">
      <c r="A33" s="1"/>
      <c r="B33" s="5" t="str">
        <f>PNM!B10</f>
        <v>Nuclear</v>
      </c>
      <c r="C33" s="40">
        <f>PNM!D10</f>
        <v>0.17992858207264786</v>
      </c>
      <c r="D33" s="40">
        <f>Xcel!D10</f>
        <v>0</v>
      </c>
      <c r="E33" s="40">
        <f>TriState!D10</f>
        <v>0</v>
      </c>
      <c r="F33" s="40">
        <f>ElPaso!D10</f>
        <v>0.35101328126036374</v>
      </c>
      <c r="G33" s="40">
        <f>LosAlamos!D10</f>
        <v>0</v>
      </c>
      <c r="H33" s="40">
        <f>Western_Farmers!D10</f>
        <v>0</v>
      </c>
      <c r="I33" s="40">
        <f>Navopache!D10</f>
        <v>0</v>
      </c>
      <c r="J33" s="40">
        <f>eGRID_AZNM!D10</f>
        <v>0.18</v>
      </c>
      <c r="K33" s="40">
        <f>eGRID_SPSO!D10</f>
        <v>0</v>
      </c>
      <c r="L33" s="1"/>
    </row>
    <row r="34" spans="1:12" x14ac:dyDescent="0.35">
      <c r="A34" s="1"/>
      <c r="B34" s="4" t="str">
        <f>PNM!B11</f>
        <v>Hydro</v>
      </c>
      <c r="C34" s="39">
        <f>PNM!D11</f>
        <v>0</v>
      </c>
      <c r="D34" s="39">
        <f>Xcel!D11</f>
        <v>0</v>
      </c>
      <c r="E34" s="39">
        <f>TriState!D11</f>
        <v>0</v>
      </c>
      <c r="F34" s="39">
        <f>ElPaso!D11</f>
        <v>0</v>
      </c>
      <c r="G34" s="39">
        <f>LosAlamos!D11</f>
        <v>0.1244386468747261</v>
      </c>
      <c r="H34" s="39">
        <f>Western_Farmers!D11</f>
        <v>0.05</v>
      </c>
      <c r="I34" s="39">
        <f>Navopache!D11</f>
        <v>0</v>
      </c>
      <c r="J34" s="39">
        <f>eGRID_AZNM!D11</f>
        <v>2.5999999999999999E-2</v>
      </c>
      <c r="K34" s="39">
        <f>eGRID_SPSO!D11</f>
        <v>2.5000000000000001E-2</v>
      </c>
      <c r="L34" s="1"/>
    </row>
    <row r="35" spans="1:12" x14ac:dyDescent="0.35">
      <c r="A35" s="1"/>
      <c r="B35" s="4" t="str">
        <f>PNM!B12</f>
        <v>Wind</v>
      </c>
      <c r="C35" s="39">
        <f>PNM!D12</f>
        <v>0.13752771229182897</v>
      </c>
      <c r="D35" s="39">
        <f>Xcel!D12</f>
        <v>0.13814016539338458</v>
      </c>
      <c r="E35" s="39">
        <f>TriState!D12</f>
        <v>0.46935958573667014</v>
      </c>
      <c r="F35" s="39">
        <f>ElPaso!D12</f>
        <v>0</v>
      </c>
      <c r="G35" s="39">
        <f>LosAlamos!D12</f>
        <v>0</v>
      </c>
      <c r="H35" s="39">
        <f>Western_Farmers!D12</f>
        <v>0.19</v>
      </c>
      <c r="I35" s="39">
        <f>Navopache!D12</f>
        <v>0</v>
      </c>
      <c r="J35" s="39">
        <f>eGRID_AZNM!D12</f>
        <v>7.6999999999999999E-2</v>
      </c>
      <c r="K35" s="39">
        <f>eGRID_SPSO!D12</f>
        <v>0.32500000000000001</v>
      </c>
      <c r="L35" s="1"/>
    </row>
    <row r="36" spans="1:12" x14ac:dyDescent="0.35">
      <c r="A36" s="1"/>
      <c r="B36" s="4" t="str">
        <f>PNM!B13</f>
        <v>Solar</v>
      </c>
      <c r="C36" s="39">
        <f>PNM!D13</f>
        <v>0.30727548278537792</v>
      </c>
      <c r="D36" s="39">
        <f>Xcel!D13</f>
        <v>6.4812114394958855E-7</v>
      </c>
      <c r="E36" s="39">
        <f>TriState!D13</f>
        <v>0</v>
      </c>
      <c r="F36" s="39">
        <f>ElPaso!D13</f>
        <v>6.1567840084320868E-2</v>
      </c>
      <c r="G36" s="39">
        <f>LosAlamos!D13</f>
        <v>0</v>
      </c>
      <c r="H36" s="39">
        <f>Western_Farmers!D13</f>
        <v>0.02</v>
      </c>
      <c r="I36" s="39">
        <f>Navopache!D13</f>
        <v>0</v>
      </c>
      <c r="J36" s="39">
        <f>eGRID_AZNM!D13</f>
        <v>8.2000000000000003E-2</v>
      </c>
      <c r="K36" s="39">
        <f>eGRID_SPSO!D13</f>
        <v>4.0000000000000001E-3</v>
      </c>
      <c r="L36" s="1"/>
    </row>
    <row r="37" spans="1:12" x14ac:dyDescent="0.35">
      <c r="A37" s="1"/>
      <c r="B37" s="6" t="str">
        <f>PNM!B14</f>
        <v>Market Purchase (Known Source)</v>
      </c>
      <c r="C37" s="41">
        <f>PNM!D14</f>
        <v>0</v>
      </c>
      <c r="D37" s="41">
        <f>Xcel!D14</f>
        <v>0.43563323357980827</v>
      </c>
      <c r="E37" s="41">
        <f>TriState!D14</f>
        <v>0</v>
      </c>
      <c r="F37" s="41">
        <f>ElPaso!D14</f>
        <v>0</v>
      </c>
      <c r="G37" s="41">
        <f>LosAlamos!D14</f>
        <v>0</v>
      </c>
      <c r="H37" s="41">
        <f>Western_Farmers!D14</f>
        <v>0</v>
      </c>
      <c r="I37" s="41">
        <f>Navopache!D14</f>
        <v>0</v>
      </c>
      <c r="J37" s="41"/>
      <c r="K37" s="41"/>
      <c r="L37" s="1"/>
    </row>
    <row r="38" spans="1:12" x14ac:dyDescent="0.35">
      <c r="A38" s="1"/>
      <c r="B38" s="6" t="str">
        <f>PNM!B15</f>
        <v>Market Purchase (Unknown Source)</v>
      </c>
      <c r="C38" s="41">
        <f>PNM!D15</f>
        <v>0.2092810855751791</v>
      </c>
      <c r="D38" s="41">
        <f>Xcel!D15</f>
        <v>1.0461870903504023E-4</v>
      </c>
      <c r="E38" s="41">
        <f>TriState!D15</f>
        <v>0.2042624579465051</v>
      </c>
      <c r="F38" s="41">
        <f>ElPaso!D15</f>
        <v>0.18061750791625431</v>
      </c>
      <c r="G38" s="41">
        <f>LosAlamos!D15</f>
        <v>0.74223042589795019</v>
      </c>
      <c r="H38" s="41">
        <f>Western_Farmers!D15</f>
        <v>0.56999999999999995</v>
      </c>
      <c r="I38" s="41">
        <f>Navopache!D15</f>
        <v>0.14000000000000001</v>
      </c>
      <c r="J38" s="41"/>
      <c r="K38" s="41"/>
      <c r="L38" s="1"/>
    </row>
    <row r="39" spans="1:12" x14ac:dyDescent="0.35">
      <c r="A39" s="1"/>
      <c r="B39" s="9" t="str">
        <f>PNM!B16</f>
        <v>TOTAL</v>
      </c>
      <c r="C39" s="42">
        <f>PNM!D16</f>
        <v>1</v>
      </c>
      <c r="D39" s="42">
        <f>Xcel!D16</f>
        <v>1</v>
      </c>
      <c r="E39" s="42">
        <f>TriState!D16</f>
        <v>1</v>
      </c>
      <c r="F39" s="42">
        <f>ElPaso!D16</f>
        <v>1</v>
      </c>
      <c r="G39" s="42">
        <f>LosAlamos!D16</f>
        <v>1</v>
      </c>
      <c r="H39" s="42">
        <f>Western_Farmers!D16</f>
        <v>1</v>
      </c>
      <c r="I39" s="42">
        <f>Navopache!D16</f>
        <v>1</v>
      </c>
      <c r="J39" s="42">
        <f>eGRID_AZNM!D14</f>
        <v>0.99999999999999989</v>
      </c>
      <c r="K39" s="42">
        <f>eGRID_SPSO!D15</f>
        <v>1</v>
      </c>
      <c r="L39" s="1"/>
    </row>
    <row r="40" spans="1:12" x14ac:dyDescent="0.35">
      <c r="A40" s="1"/>
      <c r="B40" s="1"/>
      <c r="C40" s="1"/>
      <c r="D40" s="1"/>
      <c r="E40" s="1"/>
      <c r="F40" s="1"/>
      <c r="G40" s="1"/>
      <c r="H40" s="1"/>
      <c r="I40" s="1"/>
      <c r="J40" s="1"/>
      <c r="K40" s="1"/>
      <c r="L40" s="1"/>
    </row>
    <row r="41" spans="1:12" ht="25" customHeight="1" x14ac:dyDescent="0.35">
      <c r="A41" s="1"/>
      <c r="B41" s="1"/>
      <c r="C41" s="1"/>
      <c r="D41" s="1"/>
      <c r="E41" s="1"/>
      <c r="F41" s="1"/>
      <c r="G41" s="1"/>
      <c r="H41" s="1"/>
      <c r="I41" s="1"/>
      <c r="J41" s="1"/>
      <c r="K41" s="1"/>
      <c r="L41" s="1"/>
    </row>
    <row r="42" spans="1:12" x14ac:dyDescent="0.35">
      <c r="A42" s="1"/>
      <c r="B42" s="21" t="s">
        <v>21</v>
      </c>
      <c r="C42" s="1"/>
      <c r="D42" s="1"/>
      <c r="E42" s="1"/>
      <c r="F42" s="1"/>
      <c r="G42" s="1"/>
      <c r="H42" s="1"/>
      <c r="I42" s="1"/>
      <c r="J42" s="1"/>
      <c r="K42" s="1"/>
      <c r="L42" s="1"/>
    </row>
    <row r="43" spans="1:12" ht="29" x14ac:dyDescent="0.35">
      <c r="A43" s="1"/>
      <c r="B43" s="14" t="s">
        <v>3</v>
      </c>
      <c r="C43" s="15" t="s">
        <v>4</v>
      </c>
      <c r="D43" s="15" t="s">
        <v>5</v>
      </c>
      <c r="E43" s="15" t="s">
        <v>6</v>
      </c>
      <c r="F43" s="15" t="s">
        <v>7</v>
      </c>
      <c r="G43" s="15" t="s">
        <v>8</v>
      </c>
      <c r="H43" s="51" t="s">
        <v>15</v>
      </c>
      <c r="I43" s="15" t="s">
        <v>22</v>
      </c>
      <c r="J43" s="15" t="s">
        <v>17</v>
      </c>
      <c r="K43" s="15" t="s">
        <v>18</v>
      </c>
      <c r="L43" s="1"/>
    </row>
    <row r="44" spans="1:12" x14ac:dyDescent="0.35">
      <c r="A44" s="1"/>
      <c r="B44" s="3" t="str">
        <f>PNM!B5</f>
        <v>Oil/Petroleum</v>
      </c>
      <c r="C44" s="43">
        <f>PNM!F5</f>
        <v>0</v>
      </c>
      <c r="D44" s="43">
        <f>Xcel!F5</f>
        <v>382.51352912469383</v>
      </c>
      <c r="E44" s="43">
        <f>TriState!F5</f>
        <v>0</v>
      </c>
      <c r="F44" s="43">
        <f>ElPaso!F5</f>
        <v>0</v>
      </c>
      <c r="G44" s="43">
        <f>LosAlamos!F5</f>
        <v>0</v>
      </c>
      <c r="H44" s="111"/>
      <c r="I44" s="111"/>
      <c r="J44" s="111"/>
      <c r="K44" s="111"/>
      <c r="L44" s="1"/>
    </row>
    <row r="45" spans="1:12" x14ac:dyDescent="0.35">
      <c r="A45" s="1"/>
      <c r="B45" s="3" t="str">
        <f>PNM!B6</f>
        <v>Coal</v>
      </c>
      <c r="C45" s="43">
        <f>PNM!F6</f>
        <v>454496.87649400177</v>
      </c>
      <c r="D45" s="43">
        <f>Xcel!F6</f>
        <v>2857222.8239387707</v>
      </c>
      <c r="E45" s="43">
        <f>TriState!F6</f>
        <v>4145854.1359535097</v>
      </c>
      <c r="F45" s="43">
        <f>ElPaso!F6</f>
        <v>0</v>
      </c>
      <c r="G45" s="43">
        <f>LosAlamos!F6</f>
        <v>74444.106454235851</v>
      </c>
      <c r="H45" s="111"/>
      <c r="I45" s="111"/>
      <c r="J45" s="111"/>
      <c r="K45" s="111"/>
      <c r="L45" s="1"/>
    </row>
    <row r="46" spans="1:12" x14ac:dyDescent="0.35">
      <c r="A46" s="1"/>
      <c r="B46" s="3" t="str">
        <f>PNM!B7</f>
        <v>Natural Gas</v>
      </c>
      <c r="C46" s="43">
        <f>PNM!F7</f>
        <v>880411.17850100494</v>
      </c>
      <c r="D46" s="43">
        <f>Xcel!F7</f>
        <v>5324471.0924818562</v>
      </c>
      <c r="E46" s="43">
        <f>TriState!F7</f>
        <v>421792.88588018232</v>
      </c>
      <c r="F46" s="43">
        <f>ElPaso!F7</f>
        <v>3076443.7169935787</v>
      </c>
      <c r="G46" s="43">
        <f>LosAlamos!F7</f>
        <v>5741.9158303843442</v>
      </c>
      <c r="H46" s="111"/>
      <c r="I46" s="111"/>
      <c r="J46" s="111"/>
      <c r="K46" s="111"/>
      <c r="L46" s="1"/>
    </row>
    <row r="47" spans="1:12" x14ac:dyDescent="0.35">
      <c r="A47" s="1"/>
      <c r="B47" s="4" t="str">
        <f>PNM!B8</f>
        <v>Geothermal</v>
      </c>
      <c r="C47" s="44">
        <f>PNM!F8</f>
        <v>0</v>
      </c>
      <c r="D47" s="44">
        <f>Xcel!F8</f>
        <v>0</v>
      </c>
      <c r="E47" s="44">
        <f>TriState!F8</f>
        <v>0</v>
      </c>
      <c r="F47" s="44">
        <f>ElPaso!F8</f>
        <v>0</v>
      </c>
      <c r="G47" s="44">
        <f>LosAlamos!F8</f>
        <v>0</v>
      </c>
      <c r="H47" s="111"/>
      <c r="I47" s="111"/>
      <c r="J47" s="111"/>
      <c r="K47" s="111"/>
      <c r="L47" s="1"/>
    </row>
    <row r="48" spans="1:12" x14ac:dyDescent="0.35">
      <c r="A48" s="1"/>
      <c r="B48" s="4" t="str">
        <f>PNM!B9</f>
        <v>Biomass</v>
      </c>
      <c r="C48" s="44">
        <f>PNM!F9</f>
        <v>0</v>
      </c>
      <c r="D48" s="44">
        <f>Xcel!F9</f>
        <v>0</v>
      </c>
      <c r="E48" s="44">
        <f>TriState!F9</f>
        <v>0</v>
      </c>
      <c r="F48" s="44">
        <f>ElPaso!F9</f>
        <v>0</v>
      </c>
      <c r="G48" s="44">
        <f>LosAlamos!F9</f>
        <v>0</v>
      </c>
      <c r="H48" s="111"/>
      <c r="I48" s="111"/>
      <c r="J48" s="111"/>
      <c r="K48" s="111"/>
      <c r="L48" s="1"/>
    </row>
    <row r="49" spans="1:12" x14ac:dyDescent="0.35">
      <c r="A49" s="1"/>
      <c r="B49" s="5" t="str">
        <f>PNM!B10</f>
        <v>Nuclear</v>
      </c>
      <c r="C49" s="45">
        <f>PNM!F10</f>
        <v>6391.7005406944936</v>
      </c>
      <c r="D49" s="45">
        <f>Xcel!F10</f>
        <v>0</v>
      </c>
      <c r="E49" s="45">
        <f>TriState!F10</f>
        <v>0</v>
      </c>
      <c r="F49" s="45">
        <f>ElPaso!F10</f>
        <v>13844.267097611124</v>
      </c>
      <c r="G49" s="45">
        <f>LosAlamos!F10</f>
        <v>0</v>
      </c>
      <c r="H49" s="111"/>
      <c r="I49" s="111"/>
      <c r="J49" s="111"/>
      <c r="K49" s="111"/>
      <c r="L49" s="1"/>
    </row>
    <row r="50" spans="1:12" x14ac:dyDescent="0.35">
      <c r="A50" s="1"/>
      <c r="B50" s="4" t="str">
        <f>PNM!B11</f>
        <v>Hydro</v>
      </c>
      <c r="C50" s="44">
        <f>PNM!F11</f>
        <v>0</v>
      </c>
      <c r="D50" s="44">
        <f>Xcel!F11</f>
        <v>0</v>
      </c>
      <c r="E50" s="44">
        <f>TriState!F11</f>
        <v>0</v>
      </c>
      <c r="F50" s="44">
        <f>ElPaso!F11</f>
        <v>0</v>
      </c>
      <c r="G50" s="44">
        <f>LosAlamos!F11</f>
        <v>0</v>
      </c>
      <c r="H50" s="111"/>
      <c r="I50" s="111"/>
      <c r="J50" s="111"/>
      <c r="K50" s="111"/>
      <c r="L50" s="1"/>
    </row>
    <row r="51" spans="1:12" x14ac:dyDescent="0.35">
      <c r="A51" s="1"/>
      <c r="B51" s="4" t="str">
        <f>PNM!B12</f>
        <v>Wind</v>
      </c>
      <c r="C51" s="44">
        <f>PNM!F12</f>
        <v>0</v>
      </c>
      <c r="D51" s="44">
        <f>Xcel!F12</f>
        <v>0</v>
      </c>
      <c r="E51" s="44">
        <f>TriState!F12</f>
        <v>0</v>
      </c>
      <c r="F51" s="44">
        <f>ElPaso!F12</f>
        <v>0</v>
      </c>
      <c r="G51" s="44">
        <f>LosAlamos!F12</f>
        <v>0</v>
      </c>
      <c r="H51" s="111"/>
      <c r="I51" s="111"/>
      <c r="J51" s="111"/>
      <c r="K51" s="111"/>
      <c r="L51" s="1"/>
    </row>
    <row r="52" spans="1:12" x14ac:dyDescent="0.35">
      <c r="A52" s="1"/>
      <c r="B52" s="4" t="str">
        <f>PNM!B13</f>
        <v>Solar</v>
      </c>
      <c r="C52" s="44">
        <f>PNM!F13</f>
        <v>0</v>
      </c>
      <c r="D52" s="44">
        <f>Xcel!F13</f>
        <v>0</v>
      </c>
      <c r="E52" s="44">
        <f>TriState!F13</f>
        <v>0</v>
      </c>
      <c r="F52" s="44">
        <f>ElPaso!F13</f>
        <v>0</v>
      </c>
      <c r="G52" s="44">
        <f>LosAlamos!F13</f>
        <v>0</v>
      </c>
      <c r="H52" s="111"/>
      <c r="I52" s="111"/>
      <c r="J52" s="111"/>
      <c r="K52" s="111"/>
      <c r="L52" s="1"/>
    </row>
    <row r="53" spans="1:12" x14ac:dyDescent="0.35">
      <c r="A53" s="1"/>
      <c r="B53" s="6" t="str">
        <f>PNM!B14</f>
        <v>Market Purchase (Known Source)</v>
      </c>
      <c r="C53" s="46">
        <f>PNM!F14</f>
        <v>0</v>
      </c>
      <c r="D53" s="46">
        <f>Xcel!F14</f>
        <v>3882363.0000728229</v>
      </c>
      <c r="E53" s="46">
        <f>TriState!F14</f>
        <v>0</v>
      </c>
      <c r="F53" s="46">
        <f>ElPaso!F14</f>
        <v>0</v>
      </c>
      <c r="G53" s="46">
        <f>LosAlamos!F14</f>
        <v>0</v>
      </c>
      <c r="H53" s="111"/>
      <c r="I53" s="111"/>
      <c r="J53" s="111"/>
      <c r="K53" s="111"/>
      <c r="L53" s="1"/>
    </row>
    <row r="54" spans="1:12" x14ac:dyDescent="0.35">
      <c r="A54" s="1"/>
      <c r="B54" s="6" t="str">
        <f>PNM!B15</f>
        <v>Market Purchase (Unknown Source)</v>
      </c>
      <c r="C54" s="46">
        <f>PNM!F15</f>
        <v>1021454.3345890321</v>
      </c>
      <c r="D54" s="46">
        <f>Xcel!F15</f>
        <v>1341.1006128546787</v>
      </c>
      <c r="E54" s="46">
        <f>TriState!F15</f>
        <v>1085192.0142322376</v>
      </c>
      <c r="F54" s="46">
        <f>ElPaso!F15</f>
        <v>978766.23863383604</v>
      </c>
      <c r="G54" s="46">
        <f>LosAlamos!F15</f>
        <v>166018.27451753867</v>
      </c>
      <c r="H54" s="111"/>
      <c r="I54" s="111"/>
      <c r="J54" s="111"/>
      <c r="K54" s="111"/>
      <c r="L54" s="1"/>
    </row>
    <row r="55" spans="1:12" ht="25" customHeight="1" x14ac:dyDescent="0.35">
      <c r="A55" s="1"/>
      <c r="B55" s="9" t="str">
        <f>PNM!B16</f>
        <v>TOTAL</v>
      </c>
      <c r="C55" s="47">
        <f>PNM!F16</f>
        <v>2362754.0901247333</v>
      </c>
      <c r="D55" s="47">
        <f>Xcel!F16</f>
        <v>12065780.53063543</v>
      </c>
      <c r="E55" s="47">
        <f>TriState!F16</f>
        <v>5652839.0360659296</v>
      </c>
      <c r="F55" s="47">
        <f>ElPaso!F16</f>
        <v>4069054.2227250258</v>
      </c>
      <c r="G55" s="47">
        <f>LosAlamos!F16</f>
        <v>246204.29680215887</v>
      </c>
      <c r="H55" s="111"/>
      <c r="I55" s="111"/>
      <c r="J55" s="111"/>
      <c r="K55" s="111"/>
      <c r="L55" s="1"/>
    </row>
    <row r="56" spans="1:12" x14ac:dyDescent="0.35">
      <c r="A56" s="1"/>
      <c r="B56" s="83" t="s">
        <v>117</v>
      </c>
      <c r="C56" s="83"/>
      <c r="D56" s="83"/>
      <c r="E56" s="83"/>
      <c r="F56" s="83"/>
      <c r="G56" s="83"/>
      <c r="H56" s="83"/>
      <c r="I56" s="83"/>
      <c r="J56" s="83"/>
      <c r="K56" s="83"/>
      <c r="L56" s="1"/>
    </row>
    <row r="57" spans="1:12" x14ac:dyDescent="0.35">
      <c r="A57" s="1"/>
      <c r="B57" s="1"/>
      <c r="C57" s="1"/>
      <c r="D57" s="1"/>
      <c r="E57" s="1"/>
      <c r="F57" s="1"/>
      <c r="G57" s="1"/>
      <c r="H57" s="1"/>
      <c r="I57" s="1"/>
      <c r="J57" s="1"/>
      <c r="K57" s="1"/>
      <c r="L57" s="1"/>
    </row>
  </sheetData>
  <sheetProtection algorithmName="SHA-512" hashValue="k5xisH+s5I0nHZuqvBvIurtivSS0hXnGxOAmhPKSo1GBw9V+T2zYG8bq6Q2ceIk0ysffWm5bgIH/Ag3Eihd86A==" saltValue="5r0F5o/fsJonfiTgNhFiBQ==" spinCount="100000" sheet="1" objects="1" scenarios="1"/>
  <mergeCells count="4">
    <mergeCell ref="C2:K3"/>
    <mergeCell ref="B24:K24"/>
    <mergeCell ref="B56:K56"/>
    <mergeCell ref="C4:K5"/>
  </mergeCells>
  <hyperlinks>
    <hyperlink ref="C11" location="PNM!A1" display="PNM" xr:uid="{8FF19EF4-CEDF-48FD-9537-5A229A1688C7}"/>
    <hyperlink ref="D11" location="Xcel!A1" display="Xcel Energy" xr:uid="{F62A4F5E-8140-44A6-AC20-7650B63C5206}"/>
    <hyperlink ref="E11" location="TriState!A1" display="Tri-State G&amp;T" xr:uid="{5EADB6D7-4F78-4CB1-99F7-24C3CABED194}"/>
    <hyperlink ref="F11" location="ElPaso!A1" display="El Paso Electric" xr:uid="{E80CA155-346B-4E8A-8F9E-675727C93F7C}"/>
    <hyperlink ref="G11" location="LosAlamos!A1" display="Los Alamos County" xr:uid="{E769D413-1CDB-4296-99E7-F57A257C7756}"/>
    <hyperlink ref="J11" location="eGRID_AZNM!A1" display="eGRID_AZNM" xr:uid="{1CA1AA52-70ED-4AC1-8E43-6B8690F514E1}"/>
    <hyperlink ref="K11" location="eGRID_SPSO!A1" display="eGRID_SPSO" xr:uid="{E6E5D563-DF38-4AF5-81C5-3BD1A77D6FB7}"/>
    <hyperlink ref="C27" location="PNM!A1" display="PNM" xr:uid="{EBAC5849-2686-4B6F-8D0F-43CCC3932314}"/>
    <hyperlink ref="D27" location="Xcel!A1" display="Xcel Energy" xr:uid="{0960FB76-4DC5-45BF-BB70-504E628DE5D4}"/>
    <hyperlink ref="E27" location="TriState!A1" display="Tri-State G&amp;T" xr:uid="{29D30C14-3F1E-4C1C-909F-628D6FFBC351}"/>
    <hyperlink ref="F27" location="ElPaso!A1" display="El Paso Electric" xr:uid="{E0487489-9C6C-47FE-8BDE-A406D628D033}"/>
    <hyperlink ref="G27" location="LosAlamos!A1" display="Los Alamos County" xr:uid="{2F32B4A9-218D-4AF6-81A8-9018E9BB384C}"/>
    <hyperlink ref="J27" location="eGRID_AZNM!A1" display="eGRID_AZNM" xr:uid="{E93D115D-AC1A-4970-BACE-481F521DEC35}"/>
    <hyperlink ref="K27" location="eGRID_SPSO!A1" display="eGRID_SPSO" xr:uid="{859B4ECC-4747-432C-92D8-BEC497E0B0B1}"/>
    <hyperlink ref="C43" location="PNM!A1" display="PNM" xr:uid="{7FDB7F63-3F82-46FA-9E16-D154DCE2A11F}"/>
    <hyperlink ref="D43" location="Xcel!A1" display="Xcel Energy" xr:uid="{731B9718-7E89-4EDD-A3EC-610F22696BD2}"/>
    <hyperlink ref="E43" location="TriState!A1" display="Tri-State G&amp;T" xr:uid="{EF3884CC-B917-4FFA-92A7-3BA347C739DA}"/>
    <hyperlink ref="F43" location="ElPaso!A1" display="El Paso Electric" xr:uid="{BD0A815B-6F6A-42D7-8DD7-B4D35CDCBD7C}"/>
    <hyperlink ref="G43" location="LosAlamos!A1" display="Los Alamos County" xr:uid="{9F2D79F7-ECAB-47C3-86F9-E7D498F231B6}"/>
    <hyperlink ref="J43" location="eGRID_AZNM!A1" display="eGRID_AZNM" xr:uid="{3089A2EC-9A33-4B87-BD6E-C17426282860}"/>
    <hyperlink ref="K43" location="eGRID_SPSO!A1" display="eGRID_SPSO" xr:uid="{B3F3CFB6-5A10-4F44-BCCA-06A396AF523E}"/>
    <hyperlink ref="C7" location="PNM!A1" display="PNM" xr:uid="{4B48E103-1D3C-4084-B48D-94839E366245}"/>
    <hyperlink ref="D7" location="Xcel!A1" display="Xcel Energy" xr:uid="{676FD8BC-B69E-4DBC-8170-FBC3D58A0A37}"/>
    <hyperlink ref="E7" location="TriState!A1" display="Tri-State G&amp;T" xr:uid="{5BD66970-9CD4-4C4D-A4E6-9D4473D1027C}"/>
    <hyperlink ref="F7" location="ElPaso!A1" display="El Paso Electric" xr:uid="{44A36ADC-BBCD-4792-BBEE-ED685460BB8F}"/>
    <hyperlink ref="G7" location="LosAlamos!A1" display="Los Alamos County" xr:uid="{ACE62A25-0382-48E5-BE5D-A68D7D0F50E4}"/>
    <hyperlink ref="J7" location="eGRID_AZNM!A1" display="eGRID_AZNM" xr:uid="{4344B5BA-658F-43D3-92BB-3F9D9F148223}"/>
    <hyperlink ref="K7" location="eGRID_SPSO!A1" display="eGRID_SPSO" xr:uid="{FAEEB223-20A5-4B6A-878E-D97CE069E0EB}"/>
    <hyperlink ref="I11" location="'Novapache '!A1" display="Novapache" xr:uid="{C71D08C3-B4EC-4D18-9948-7406244A9EE3}"/>
    <hyperlink ref="I27" location="'Novapache '!A1" display="Novapache" xr:uid="{F7816FB7-B593-4FD0-A3B5-DEFA75DE8D42}"/>
    <hyperlink ref="I43" location="'Novapache '!A1" display="Novapache" xr:uid="{D23F8C3F-8FB4-4D52-9053-61F16595DE31}"/>
    <hyperlink ref="I7" location="'Novapache '!A1" display="Novapache" xr:uid="{530CA75B-8394-4627-ABB3-EAF42431A0F2}"/>
    <hyperlink ref="H11" location="Western_Farmers!A1" display="Western Farmers" xr:uid="{52DB8562-7A80-4332-BE0B-B412C2BDCE53}"/>
    <hyperlink ref="H27" location="Western_Farmers!A1" display="Western Farmers" xr:uid="{FF27BBD9-8DC2-419C-BCA7-5EC16791ED6F}"/>
    <hyperlink ref="H43" location="Western_Farmers!A1" display="Western Farmers" xr:uid="{5B3A469F-261C-401A-9EFF-92435056AEC3}"/>
    <hyperlink ref="H7" location="Western_Farmers!A1" display="Western Farmers" xr:uid="{450DD1D5-56E3-4A42-9157-4ABBE4FE862B}"/>
  </hyperlinks>
  <pageMargins left="0.75" right="0.75" top="1" bottom="1" header="0.5" footer="0.5"/>
  <pageSetup scale="47" orientation="portrait" r:id="rId1"/>
  <drawing r:id="rId2"/>
  <tableParts count="4">
    <tablePart r:id="rId3"/>
    <tablePart r:id="rId4"/>
    <tablePart r:id="rId5"/>
    <tablePart r:id="rId6"/>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01532-450E-47E9-8C16-FA8905F6B7D8}">
  <sheetPr codeName="Sheet10">
    <pageSetUpPr fitToPage="1"/>
  </sheetPr>
  <dimension ref="A1:P22"/>
  <sheetViews>
    <sheetView showGridLines="0" workbookViewId="0">
      <pane xSplit="1" ySplit="4" topLeftCell="B5" activePane="bottomRight" state="frozen"/>
      <selection pane="topRight"/>
      <selection pane="bottomLeft"/>
      <selection pane="bottomRight" activeCell="M10" sqref="M10"/>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6" x14ac:dyDescent="0.35">
      <c r="A1" s="1"/>
      <c r="B1" s="1"/>
      <c r="C1" s="1"/>
      <c r="D1" s="1"/>
      <c r="E1" s="1"/>
      <c r="F1" s="1"/>
      <c r="G1" s="1"/>
      <c r="H1" s="1"/>
    </row>
    <row r="2" spans="1:16" ht="24" customHeight="1" x14ac:dyDescent="0.35">
      <c r="A2" s="1"/>
      <c r="B2" s="49" t="s">
        <v>114</v>
      </c>
      <c r="C2" s="50"/>
      <c r="D2" s="50"/>
      <c r="E2" s="50"/>
      <c r="F2" s="50"/>
      <c r="G2" s="50"/>
      <c r="H2" s="1"/>
    </row>
    <row r="3" spans="1:16" x14ac:dyDescent="0.35">
      <c r="A3" s="1"/>
      <c r="B3" s="18"/>
      <c r="C3" s="1"/>
      <c r="D3" s="1"/>
      <c r="E3" s="1"/>
      <c r="F3" s="1"/>
      <c r="G3" s="1"/>
      <c r="H3" s="1"/>
    </row>
    <row r="4" spans="1:16" ht="28" customHeight="1" x14ac:dyDescent="0.35">
      <c r="A4" s="1"/>
      <c r="B4" s="13" t="s">
        <v>24</v>
      </c>
      <c r="C4" s="16" t="s">
        <v>25</v>
      </c>
      <c r="D4" s="16" t="s">
        <v>26</v>
      </c>
      <c r="E4" s="16" t="s">
        <v>13</v>
      </c>
      <c r="F4" s="16" t="s">
        <v>21</v>
      </c>
      <c r="G4" s="16" t="s">
        <v>27</v>
      </c>
      <c r="H4" s="1"/>
    </row>
    <row r="5" spans="1:16" ht="18" customHeight="1" x14ac:dyDescent="0.35">
      <c r="A5" s="1"/>
      <c r="B5" s="3" t="s">
        <v>28</v>
      </c>
      <c r="C5" s="43"/>
      <c r="D5" s="38">
        <v>5.0000000000000001E-3</v>
      </c>
      <c r="E5" s="10">
        <f>PNM!E5</f>
        <v>320.04144003070098</v>
      </c>
      <c r="F5" s="43"/>
      <c r="G5" s="3"/>
      <c r="H5" s="1"/>
      <c r="I5" s="67"/>
      <c r="J5" s="67"/>
    </row>
    <row r="6" spans="1:16" ht="18" customHeight="1" x14ac:dyDescent="0.35">
      <c r="A6" s="1"/>
      <c r="B6" s="3" t="s">
        <v>29</v>
      </c>
      <c r="C6" s="43"/>
      <c r="D6" s="38">
        <v>0.16200000000000001</v>
      </c>
      <c r="E6" s="10">
        <f>PNM!E6</f>
        <v>309.212848548208</v>
      </c>
      <c r="F6" s="43"/>
      <c r="G6" s="3"/>
      <c r="H6" s="1"/>
      <c r="I6" s="67"/>
      <c r="J6" s="67"/>
    </row>
    <row r="7" spans="1:16" ht="18" customHeight="1" x14ac:dyDescent="0.35">
      <c r="A7" s="1"/>
      <c r="B7" s="3" t="s">
        <v>30</v>
      </c>
      <c r="C7" s="43"/>
      <c r="D7" s="38">
        <v>0.46100000000000002</v>
      </c>
      <c r="E7" s="10">
        <f>PNM!E7</f>
        <v>149.02145375606901</v>
      </c>
      <c r="F7" s="43"/>
      <c r="G7" s="3"/>
      <c r="H7" s="1"/>
      <c r="I7" s="67"/>
      <c r="J7" s="76"/>
      <c r="K7" s="77"/>
      <c r="L7" s="77"/>
      <c r="N7" s="77"/>
    </row>
    <row r="8" spans="1:16" ht="18" customHeight="1" x14ac:dyDescent="0.35">
      <c r="A8" s="1"/>
      <c r="B8" s="4" t="s">
        <v>31</v>
      </c>
      <c r="C8" s="44"/>
      <c r="D8" s="39">
        <v>0</v>
      </c>
      <c r="E8" s="11">
        <f>PNM!E8</f>
        <v>0</v>
      </c>
      <c r="F8" s="44"/>
      <c r="G8" s="4"/>
      <c r="H8" s="1"/>
      <c r="I8" s="67"/>
      <c r="J8" s="67"/>
      <c r="K8" s="77"/>
      <c r="L8" s="77"/>
      <c r="O8" s="77"/>
      <c r="P8" s="77"/>
    </row>
    <row r="9" spans="1:16" ht="18" customHeight="1" x14ac:dyDescent="0.35">
      <c r="A9" s="1"/>
      <c r="B9" s="4" t="s">
        <v>32</v>
      </c>
      <c r="C9" s="44"/>
      <c r="D9" s="39">
        <v>1.2E-2</v>
      </c>
      <c r="E9" s="11">
        <f>PNM!E9</f>
        <v>14.9628970404294</v>
      </c>
      <c r="F9" s="44"/>
      <c r="G9" s="4"/>
      <c r="H9" s="1"/>
      <c r="I9" s="67"/>
      <c r="J9" s="67"/>
      <c r="K9" s="77"/>
      <c r="L9" s="77"/>
      <c r="O9" s="77"/>
      <c r="P9" s="77"/>
    </row>
    <row r="10" spans="1:16" ht="18" customHeight="1" x14ac:dyDescent="0.35">
      <c r="A10" s="1"/>
      <c r="B10" s="5" t="s">
        <v>33</v>
      </c>
      <c r="C10" s="45"/>
      <c r="D10" s="40">
        <v>0</v>
      </c>
      <c r="E10" s="12">
        <f>PNM!E10</f>
        <v>0.77719258716801898</v>
      </c>
      <c r="F10" s="45"/>
      <c r="G10" s="5"/>
      <c r="H10" s="1"/>
      <c r="I10" s="67"/>
      <c r="J10" s="67"/>
      <c r="K10" s="77"/>
      <c r="L10" s="77"/>
      <c r="O10" s="77"/>
      <c r="P10" s="77"/>
    </row>
    <row r="11" spans="1:16" ht="18" customHeight="1" x14ac:dyDescent="0.35">
      <c r="A11" s="1"/>
      <c r="B11" s="4" t="s">
        <v>34</v>
      </c>
      <c r="C11" s="44"/>
      <c r="D11" s="39">
        <v>2.5000000000000001E-2</v>
      </c>
      <c r="E11" s="11">
        <f>PNM!E11</f>
        <v>0</v>
      </c>
      <c r="F11" s="44"/>
      <c r="G11" s="4"/>
      <c r="H11" s="1"/>
      <c r="I11" s="67"/>
      <c r="J11" s="67"/>
      <c r="K11" s="77"/>
      <c r="L11" s="77"/>
      <c r="O11" s="77"/>
      <c r="P11" s="77"/>
    </row>
    <row r="12" spans="1:16" ht="18" customHeight="1" x14ac:dyDescent="0.35">
      <c r="A12" s="1"/>
      <c r="B12" s="4" t="s">
        <v>35</v>
      </c>
      <c r="C12" s="44"/>
      <c r="D12" s="39">
        <v>0.32500000000000001</v>
      </c>
      <c r="E12" s="11">
        <f>PNM!E12</f>
        <v>0</v>
      </c>
      <c r="F12" s="44"/>
      <c r="G12" s="4"/>
      <c r="H12" s="1"/>
      <c r="I12" s="67"/>
      <c r="J12" s="67"/>
      <c r="K12" s="77"/>
      <c r="L12" s="77"/>
      <c r="O12" s="77"/>
      <c r="P12" s="77"/>
    </row>
    <row r="13" spans="1:16" ht="18" customHeight="1" x14ac:dyDescent="0.35">
      <c r="A13" s="1"/>
      <c r="B13" s="4" t="s">
        <v>36</v>
      </c>
      <c r="C13" s="44"/>
      <c r="D13" s="39">
        <v>4.0000000000000001E-3</v>
      </c>
      <c r="E13" s="11">
        <f>PNM!E13</f>
        <v>0</v>
      </c>
      <c r="F13" s="44"/>
      <c r="G13" s="4"/>
      <c r="H13" s="1"/>
      <c r="I13" s="67"/>
      <c r="J13" s="67"/>
      <c r="K13" s="77"/>
      <c r="L13" s="77"/>
      <c r="O13" s="77"/>
      <c r="P13" s="77"/>
    </row>
    <row r="14" spans="1:16" ht="26" x14ac:dyDescent="0.35">
      <c r="A14" s="1"/>
      <c r="B14" s="6" t="s">
        <v>115</v>
      </c>
      <c r="C14" s="46"/>
      <c r="D14" s="41">
        <v>6.0000000000000001E-3</v>
      </c>
      <c r="E14" s="17">
        <f>E7</f>
        <v>149.02145375606901</v>
      </c>
      <c r="F14" s="46"/>
      <c r="G14" s="6" t="s">
        <v>116</v>
      </c>
      <c r="H14" s="1"/>
      <c r="K14" s="77"/>
      <c r="L14" s="77"/>
      <c r="O14" s="77"/>
      <c r="P14" s="77"/>
    </row>
    <row r="15" spans="1:16" x14ac:dyDescent="0.35">
      <c r="A15" s="1"/>
      <c r="B15" s="55" t="s">
        <v>40</v>
      </c>
      <c r="C15" s="56"/>
      <c r="D15" s="57">
        <f>SUM(D5:D14)</f>
        <v>1</v>
      </c>
      <c r="E15" s="58"/>
      <c r="F15" s="56"/>
      <c r="G15" s="52"/>
      <c r="H15" s="1"/>
      <c r="K15" s="77"/>
      <c r="L15" s="77"/>
      <c r="O15" s="77"/>
      <c r="P15" s="77"/>
    </row>
    <row r="16" spans="1:16" x14ac:dyDescent="0.35">
      <c r="A16" s="1"/>
      <c r="B16" s="52"/>
      <c r="C16" s="59"/>
      <c r="D16" s="59"/>
      <c r="E16" s="59"/>
      <c r="F16" s="59"/>
      <c r="G16" s="52"/>
      <c r="H16" s="1"/>
      <c r="K16" s="77"/>
      <c r="L16" s="77"/>
      <c r="O16" s="77"/>
      <c r="P16" s="77"/>
    </row>
    <row r="17" spans="1:8" ht="18.5" x14ac:dyDescent="0.35">
      <c r="A17" s="1"/>
      <c r="B17" s="60" t="s">
        <v>2</v>
      </c>
      <c r="C17" s="61">
        <f>(D5*E5+D6*E6+D7*E7+D8*E8+D9*E9+D10*E10+D11*E11+D12*E12+D13*E13+D14*E14)</f>
        <v>121.46526233353256</v>
      </c>
      <c r="D17" s="59"/>
      <c r="E17" s="59"/>
      <c r="F17" s="59"/>
      <c r="G17" s="52"/>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96" t="s">
        <v>113</v>
      </c>
      <c r="C20" s="96"/>
      <c r="D20" s="96"/>
      <c r="E20" s="96"/>
      <c r="F20" s="96"/>
      <c r="G20" s="96"/>
      <c r="H20" s="1"/>
    </row>
    <row r="21" spans="1:8" x14ac:dyDescent="0.35">
      <c r="A21" s="1"/>
      <c r="B21" s="96"/>
      <c r="C21" s="96"/>
      <c r="D21" s="96"/>
      <c r="E21" s="96"/>
      <c r="F21" s="96"/>
      <c r="G21" s="96"/>
      <c r="H21" s="1"/>
    </row>
    <row r="22" spans="1:8" x14ac:dyDescent="0.35">
      <c r="A22" s="1"/>
      <c r="B22" s="1"/>
      <c r="C22" s="1"/>
      <c r="D22" s="1"/>
      <c r="E22" s="1"/>
      <c r="F22" s="1"/>
      <c r="G22" s="1"/>
      <c r="H22" s="1"/>
    </row>
  </sheetData>
  <sheetProtection algorithmName="SHA-512" hashValue="USa5sLYeYYq5OsovJ6EYj6agAgRcUgVB8Du4rqlvoHyB0NSRk74Y6xbqK/v2E2AZES5SRJVVSB/ieW8mTS5QzA==" saltValue="5Os09SDg+vtBXCoKq1q3Rw==" spinCount="100000" sheet="1" objects="1" scenarios="1"/>
  <mergeCells count="1">
    <mergeCell ref="B20:G21"/>
  </mergeCells>
  <pageMargins left="0.75" right="0.75" top="1" bottom="1" header="0.5" footer="0.5"/>
  <pageSetup scale="56"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0E9D8-914B-42E5-B9F7-E7CD1CE62386}">
  <sheetPr codeName="Sheet2">
    <pageSetUpPr fitToPage="1"/>
  </sheetPr>
  <dimension ref="A1:K19"/>
  <sheetViews>
    <sheetView showGridLines="0" zoomScaleNormal="100" zoomScaleSheetLayoutView="100" workbookViewId="0">
      <selection activeCell="E25" sqref="E25"/>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1" x14ac:dyDescent="0.35">
      <c r="A1" s="1"/>
      <c r="B1" s="1"/>
      <c r="C1" s="1"/>
      <c r="D1" s="1"/>
      <c r="E1" s="1"/>
      <c r="F1" s="1"/>
      <c r="G1" s="1"/>
      <c r="H1" s="1"/>
    </row>
    <row r="2" spans="1:11" ht="24" customHeight="1" x14ac:dyDescent="0.35">
      <c r="A2" s="1"/>
      <c r="B2" s="84" t="s">
        <v>23</v>
      </c>
      <c r="C2" s="85"/>
      <c r="D2" s="85"/>
      <c r="E2" s="85"/>
      <c r="F2" s="85"/>
      <c r="G2" s="85"/>
      <c r="H2" s="1"/>
    </row>
    <row r="3" spans="1:11" x14ac:dyDescent="0.35">
      <c r="A3" s="1"/>
      <c r="B3" s="1"/>
      <c r="C3" s="1"/>
      <c r="D3" s="1"/>
      <c r="E3" s="1"/>
      <c r="F3" s="1"/>
      <c r="G3" s="1"/>
      <c r="H3" s="1"/>
    </row>
    <row r="4" spans="1:11" ht="28" customHeight="1" x14ac:dyDescent="0.35">
      <c r="A4" s="1"/>
      <c r="B4" s="13" t="s">
        <v>24</v>
      </c>
      <c r="C4" s="16" t="s">
        <v>25</v>
      </c>
      <c r="D4" s="16" t="s">
        <v>26</v>
      </c>
      <c r="E4" s="16" t="s">
        <v>13</v>
      </c>
      <c r="F4" s="16" t="s">
        <v>21</v>
      </c>
      <c r="G4" s="16" t="s">
        <v>27</v>
      </c>
      <c r="H4" s="1"/>
    </row>
    <row r="5" spans="1:11" ht="18" customHeight="1" x14ac:dyDescent="0.35">
      <c r="A5" s="1"/>
      <c r="B5" s="3" t="s">
        <v>28</v>
      </c>
      <c r="C5" s="43">
        <v>0</v>
      </c>
      <c r="D5" s="38">
        <f t="shared" ref="D5:D15" si="0">IF($C$16&gt;0,C5/$C$16,0)</f>
        <v>0</v>
      </c>
      <c r="E5" s="10">
        <v>320.04144003070098</v>
      </c>
      <c r="F5" s="43">
        <f t="shared" ref="F5:F15" si="1">C5*3600*E5/1000000</f>
        <v>0</v>
      </c>
      <c r="G5" s="3"/>
      <c r="H5" s="1"/>
      <c r="I5" s="67"/>
      <c r="J5" s="67"/>
    </row>
    <row r="6" spans="1:11" ht="18" customHeight="1" x14ac:dyDescent="0.35">
      <c r="A6" s="1"/>
      <c r="B6" s="3" t="s">
        <v>29</v>
      </c>
      <c r="C6" s="43">
        <v>408292</v>
      </c>
      <c r="D6" s="38">
        <f t="shared" si="0"/>
        <v>3.2157757724707817E-2</v>
      </c>
      <c r="E6" s="10">
        <v>309.212848548208</v>
      </c>
      <c r="F6" s="43">
        <f t="shared" si="1"/>
        <v>454496.87649400177</v>
      </c>
      <c r="G6" s="3"/>
      <c r="H6" s="1"/>
      <c r="I6" s="67"/>
      <c r="J6" s="67"/>
    </row>
    <row r="7" spans="1:11" ht="18" customHeight="1" x14ac:dyDescent="0.35">
      <c r="A7" s="1"/>
      <c r="B7" s="3" t="s">
        <v>30</v>
      </c>
      <c r="C7" s="43">
        <v>1641097</v>
      </c>
      <c r="D7" s="38">
        <f t="shared" si="0"/>
        <v>0.12925553214058769</v>
      </c>
      <c r="E7" s="10">
        <v>149.02145375606901</v>
      </c>
      <c r="F7" s="43">
        <f t="shared" si="1"/>
        <v>880411.17850100494</v>
      </c>
      <c r="G7" s="3"/>
      <c r="H7" s="1"/>
      <c r="I7" s="67"/>
      <c r="J7" s="67"/>
    </row>
    <row r="8" spans="1:11" ht="18" customHeight="1" x14ac:dyDescent="0.35">
      <c r="A8" s="1"/>
      <c r="B8" s="4" t="s">
        <v>31</v>
      </c>
      <c r="C8" s="44">
        <v>58072</v>
      </c>
      <c r="D8" s="39">
        <f t="shared" si="0"/>
        <v>4.5738474096706089E-3</v>
      </c>
      <c r="E8" s="11">
        <v>0</v>
      </c>
      <c r="F8" s="44">
        <f t="shared" si="1"/>
        <v>0</v>
      </c>
      <c r="G8" s="4"/>
      <c r="H8" s="1"/>
      <c r="I8" s="67"/>
      <c r="J8" s="67"/>
    </row>
    <row r="9" spans="1:11" ht="18" customHeight="1" x14ac:dyDescent="0.35">
      <c r="A9" s="1"/>
      <c r="B9" s="4" t="s">
        <v>32</v>
      </c>
      <c r="C9" s="44">
        <v>0</v>
      </c>
      <c r="D9" s="39">
        <f t="shared" si="0"/>
        <v>0</v>
      </c>
      <c r="E9" s="11">
        <v>14.9628970404294</v>
      </c>
      <c r="F9" s="44">
        <f t="shared" si="1"/>
        <v>0</v>
      </c>
      <c r="G9" s="4"/>
      <c r="H9" s="1"/>
      <c r="I9" s="67"/>
      <c r="J9" s="67"/>
    </row>
    <row r="10" spans="1:11" ht="18" customHeight="1" x14ac:dyDescent="0.35">
      <c r="A10" s="1"/>
      <c r="B10" s="5" t="s">
        <v>33</v>
      </c>
      <c r="C10" s="45">
        <v>2284469</v>
      </c>
      <c r="D10" s="40">
        <f t="shared" si="0"/>
        <v>0.17992858207264786</v>
      </c>
      <c r="E10" s="12">
        <v>0.77719258716801898</v>
      </c>
      <c r="F10" s="45">
        <f t="shared" si="1"/>
        <v>6391.7005406944936</v>
      </c>
      <c r="G10" s="5"/>
      <c r="H10" s="1"/>
      <c r="I10" s="67"/>
      <c r="J10" s="67"/>
    </row>
    <row r="11" spans="1:11" ht="18" customHeight="1" x14ac:dyDescent="0.35">
      <c r="A11" s="1"/>
      <c r="B11" s="4" t="s">
        <v>34</v>
      </c>
      <c r="C11" s="44">
        <v>0</v>
      </c>
      <c r="D11" s="39">
        <f t="shared" si="0"/>
        <v>0</v>
      </c>
      <c r="E11" s="11">
        <v>0</v>
      </c>
      <c r="F11" s="44">
        <f t="shared" si="1"/>
        <v>0</v>
      </c>
      <c r="G11" s="4"/>
      <c r="H11" s="1"/>
      <c r="I11" s="67"/>
      <c r="J11" s="67"/>
      <c r="K11" s="67"/>
    </row>
    <row r="12" spans="1:11" ht="18" customHeight="1" x14ac:dyDescent="0.35">
      <c r="A12" s="1"/>
      <c r="B12" s="4" t="s">
        <v>35</v>
      </c>
      <c r="C12" s="44">
        <v>1746125</v>
      </c>
      <c r="D12" s="39">
        <f t="shared" si="0"/>
        <v>0.13752771229182897</v>
      </c>
      <c r="E12" s="11">
        <v>0</v>
      </c>
      <c r="F12" s="44">
        <f t="shared" si="1"/>
        <v>0</v>
      </c>
      <c r="G12" s="4"/>
      <c r="H12" s="1"/>
      <c r="I12" s="67"/>
      <c r="J12" s="67"/>
    </row>
    <row r="13" spans="1:11" ht="18" customHeight="1" x14ac:dyDescent="0.35">
      <c r="A13" s="1"/>
      <c r="B13" s="4" t="s">
        <v>36</v>
      </c>
      <c r="C13" s="44">
        <v>3901333</v>
      </c>
      <c r="D13" s="39">
        <f t="shared" si="0"/>
        <v>0.30727548278537792</v>
      </c>
      <c r="E13" s="11">
        <v>0</v>
      </c>
      <c r="F13" s="44">
        <f t="shared" si="1"/>
        <v>0</v>
      </c>
      <c r="G13" s="4"/>
      <c r="H13" s="1"/>
      <c r="I13" s="67"/>
      <c r="J13" s="67"/>
    </row>
    <row r="14" spans="1:11" ht="18" customHeight="1" x14ac:dyDescent="0.35">
      <c r="A14" s="1"/>
      <c r="B14" s="6" t="s">
        <v>37</v>
      </c>
      <c r="C14" s="46">
        <v>0</v>
      </c>
      <c r="D14" s="41">
        <f t="shared" si="0"/>
        <v>0</v>
      </c>
      <c r="E14" s="17">
        <v>0</v>
      </c>
      <c r="F14" s="46">
        <f t="shared" si="1"/>
        <v>0</v>
      </c>
      <c r="G14" s="6"/>
      <c r="H14" s="1"/>
      <c r="I14" s="67"/>
      <c r="J14" s="67"/>
    </row>
    <row r="15" spans="1:11" ht="26" x14ac:dyDescent="0.35">
      <c r="A15" s="1"/>
      <c r="B15" s="6" t="s">
        <v>38</v>
      </c>
      <c r="C15" s="46">
        <v>2657144</v>
      </c>
      <c r="D15" s="41">
        <f t="shared" si="0"/>
        <v>0.2092810855751791</v>
      </c>
      <c r="E15" s="17">
        <f>eGRID_AZNM!C16</f>
        <v>106.7828146173561</v>
      </c>
      <c r="F15" s="46">
        <f t="shared" si="1"/>
        <v>1021454.3345890321</v>
      </c>
      <c r="G15" s="6" t="s">
        <v>39</v>
      </c>
      <c r="H15" s="1"/>
    </row>
    <row r="16" spans="1:11" x14ac:dyDescent="0.35">
      <c r="A16" s="1"/>
      <c r="B16" s="55" t="s">
        <v>40</v>
      </c>
      <c r="C16" s="56">
        <f>SUM(C5:C15)</f>
        <v>12696532</v>
      </c>
      <c r="D16" s="57">
        <f>SUM(D5:D15)</f>
        <v>1</v>
      </c>
      <c r="E16" s="58"/>
      <c r="F16" s="56">
        <f>SUM(F5:F15)</f>
        <v>2362754.0901247333</v>
      </c>
      <c r="G16" s="52"/>
      <c r="H16" s="1"/>
    </row>
    <row r="17" spans="1:8" x14ac:dyDescent="0.35">
      <c r="A17" s="1"/>
      <c r="B17" s="52"/>
      <c r="C17" s="59"/>
      <c r="D17" s="59"/>
      <c r="E17" s="59"/>
      <c r="F17" s="59"/>
      <c r="G17" s="52"/>
      <c r="H17" s="1"/>
    </row>
    <row r="18" spans="1:8" ht="18.5" x14ac:dyDescent="0.35">
      <c r="A18" s="1"/>
      <c r="B18" s="60" t="s">
        <v>2</v>
      </c>
      <c r="C18" s="61">
        <f>IF(C16&gt;0,F16*1000000/(C16*3600),0)</f>
        <v>51.692901698684629</v>
      </c>
      <c r="D18" s="59"/>
      <c r="E18" s="59"/>
      <c r="F18" s="59"/>
      <c r="G18" s="52"/>
      <c r="H18" s="1"/>
    </row>
    <row r="19" spans="1:8" x14ac:dyDescent="0.35">
      <c r="A19" s="1"/>
      <c r="B19" s="1"/>
      <c r="C19" s="1"/>
      <c r="D19" s="1"/>
      <c r="E19" s="1"/>
      <c r="F19" s="1"/>
      <c r="G19" s="1"/>
      <c r="H19" s="1"/>
    </row>
  </sheetData>
  <sheetProtection algorithmName="SHA-512" hashValue="Nvs5+HA5Yi9mEa9KIh0naeJ/YwuYxDo9ciPHpbWrg8xROcri6M3svmvYHFvu0aa+HATGeO0S2OO86ZR2Y1eR7w==" saltValue="y02t7AkCMmts1p0RFhMgag==" spinCount="100000" sheet="1" objects="1" scenarios="1"/>
  <sortState xmlns:xlrd2="http://schemas.microsoft.com/office/spreadsheetml/2017/richdata2" ref="B5:F13">
    <sortCondition descending="1" ref="E5:E13"/>
  </sortState>
  <mergeCells count="1">
    <mergeCell ref="B2:G2"/>
  </mergeCells>
  <pageMargins left="0.25" right="0.25" top="0.75" bottom="0.75" header="0.3" footer="0.3"/>
  <pageSetup scale="64"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713D2-9DCC-4F76-88A2-AE0DA41155DC}">
  <sheetPr codeName="Sheet3">
    <pageSetUpPr fitToPage="1"/>
  </sheetPr>
  <dimension ref="A1:AA32"/>
  <sheetViews>
    <sheetView showGridLines="0" topLeftCell="A3" workbookViewId="0">
      <selection activeCell="G20" sqref="G20"/>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9" width="9.1796875" style="66"/>
    <col min="10" max="10" width="42.54296875" style="66" bestFit="1" customWidth="1"/>
    <col min="11" max="11" width="8.7265625" style="66" customWidth="1"/>
    <col min="12" max="12" width="17.81640625" style="66" customWidth="1"/>
    <col min="13" max="20" width="12.81640625" style="66" customWidth="1"/>
    <col min="21" max="21" width="9.1796875" style="66"/>
    <col min="22" max="22" width="28" style="66" customWidth="1"/>
    <col min="23" max="23" width="18" style="66" customWidth="1"/>
    <col min="24" max="24" width="13" style="66" customWidth="1"/>
    <col min="25" max="25" width="20" style="66" customWidth="1"/>
    <col min="26" max="26" width="22" style="66" customWidth="1"/>
    <col min="27" max="27" width="48" style="66" customWidth="1"/>
    <col min="28" max="16384" width="9.1796875" style="66"/>
  </cols>
  <sheetData>
    <row r="1" spans="1:27" x14ac:dyDescent="0.35">
      <c r="A1" s="1"/>
      <c r="B1" s="1"/>
      <c r="C1" s="1"/>
      <c r="D1" s="1"/>
      <c r="E1" s="1"/>
      <c r="F1" s="1"/>
      <c r="G1" s="1"/>
      <c r="H1" s="1"/>
      <c r="J1" s="1"/>
      <c r="K1" s="1"/>
      <c r="L1" s="1"/>
      <c r="M1" s="1"/>
      <c r="N1" s="1"/>
      <c r="O1" s="1"/>
      <c r="P1" s="1"/>
      <c r="Q1" s="1"/>
      <c r="R1" s="1"/>
      <c r="S1" s="1"/>
      <c r="T1" s="1"/>
      <c r="V1" s="1"/>
      <c r="W1" s="1"/>
      <c r="X1" s="1"/>
      <c r="Y1" s="1"/>
      <c r="Z1" s="1"/>
      <c r="AA1" s="1"/>
    </row>
    <row r="2" spans="1:27" ht="24" customHeight="1" x14ac:dyDescent="0.35">
      <c r="A2" s="1"/>
      <c r="B2" s="81" t="s">
        <v>41</v>
      </c>
      <c r="C2" s="81"/>
      <c r="D2" s="81"/>
      <c r="E2" s="81"/>
      <c r="F2" s="81"/>
      <c r="G2" s="81"/>
      <c r="H2" s="1"/>
      <c r="J2" s="1"/>
      <c r="K2" s="1"/>
      <c r="L2" s="1"/>
      <c r="M2" s="1"/>
      <c r="N2" s="1"/>
      <c r="O2" s="1"/>
      <c r="P2" s="1"/>
      <c r="Q2" s="1"/>
      <c r="R2" s="1"/>
      <c r="S2" s="1"/>
      <c r="T2" s="1"/>
      <c r="V2" s="1"/>
      <c r="W2" s="1"/>
      <c r="X2" s="1"/>
      <c r="Y2" s="1"/>
      <c r="Z2" s="1"/>
      <c r="AA2" s="1"/>
    </row>
    <row r="3" spans="1:27" x14ac:dyDescent="0.35">
      <c r="A3" s="1"/>
      <c r="B3" s="1"/>
      <c r="C3" s="1"/>
      <c r="D3" s="1"/>
      <c r="E3" s="1"/>
      <c r="F3" s="1"/>
      <c r="G3" s="1"/>
      <c r="H3" s="1"/>
      <c r="J3" s="31" t="s">
        <v>42</v>
      </c>
      <c r="K3" s="1"/>
      <c r="L3" s="1"/>
      <c r="M3" s="1"/>
      <c r="N3" s="1"/>
      <c r="O3" s="1"/>
      <c r="P3" s="1"/>
      <c r="Q3" s="1"/>
      <c r="R3" s="1"/>
      <c r="S3" s="1"/>
      <c r="T3" s="1"/>
      <c r="V3" s="34" t="s">
        <v>43</v>
      </c>
      <c r="W3" s="32"/>
      <c r="X3" s="32"/>
      <c r="Y3" s="35"/>
      <c r="Z3" s="1"/>
      <c r="AA3" s="1"/>
    </row>
    <row r="4" spans="1:27" ht="28" customHeight="1" x14ac:dyDescent="0.35">
      <c r="A4" s="1"/>
      <c r="B4" s="13" t="s">
        <v>24</v>
      </c>
      <c r="C4" s="16" t="s">
        <v>25</v>
      </c>
      <c r="D4" s="16" t="s">
        <v>26</v>
      </c>
      <c r="E4" s="16" t="s">
        <v>13</v>
      </c>
      <c r="F4" s="16" t="s">
        <v>21</v>
      </c>
      <c r="G4" s="16" t="s">
        <v>27</v>
      </c>
      <c r="H4" s="1"/>
      <c r="J4" s="31" t="s">
        <v>44</v>
      </c>
      <c r="K4" s="31" t="s">
        <v>45</v>
      </c>
      <c r="L4" s="31" t="s">
        <v>46</v>
      </c>
      <c r="M4" s="31" t="s">
        <v>32</v>
      </c>
      <c r="N4" s="31" t="s">
        <v>29</v>
      </c>
      <c r="O4" s="31" t="s">
        <v>47</v>
      </c>
      <c r="P4" s="31" t="s">
        <v>34</v>
      </c>
      <c r="Q4" s="31" t="s">
        <v>48</v>
      </c>
      <c r="R4" s="31" t="s">
        <v>49</v>
      </c>
      <c r="S4" s="31" t="s">
        <v>36</v>
      </c>
      <c r="T4" s="31" t="s">
        <v>35</v>
      </c>
      <c r="V4" s="13" t="s">
        <v>24</v>
      </c>
      <c r="W4" s="16" t="s">
        <v>25</v>
      </c>
      <c r="X4" s="16" t="s">
        <v>26</v>
      </c>
      <c r="Y4" s="16" t="s">
        <v>50</v>
      </c>
      <c r="Z4" s="16" t="s">
        <v>21</v>
      </c>
      <c r="AA4" s="16" t="s">
        <v>27</v>
      </c>
    </row>
    <row r="5" spans="1:27" ht="18" customHeight="1" x14ac:dyDescent="0.35">
      <c r="A5" s="1"/>
      <c r="B5" s="3" t="s">
        <v>28</v>
      </c>
      <c r="C5" s="43">
        <v>332</v>
      </c>
      <c r="D5" s="38">
        <f t="shared" ref="D5:D15" si="0">IF($C$16&gt;0,C5/$C$16,0)</f>
        <v>1.1325064199540179E-5</v>
      </c>
      <c r="E5" s="10">
        <f>PNM!E5</f>
        <v>320.04144003070098</v>
      </c>
      <c r="F5" s="43">
        <f t="shared" ref="F5:F15" si="1">C5*3600*E5/1000000</f>
        <v>382.51352912469383</v>
      </c>
      <c r="G5" s="3"/>
      <c r="H5" s="1"/>
      <c r="I5" s="67"/>
      <c r="J5" s="22" t="s">
        <v>51</v>
      </c>
      <c r="K5" s="22" t="s">
        <v>52</v>
      </c>
      <c r="L5" s="23">
        <v>1373688.399</v>
      </c>
      <c r="M5" s="24"/>
      <c r="N5" s="24"/>
      <c r="O5" s="23">
        <v>1373688.399</v>
      </c>
      <c r="P5" s="24"/>
      <c r="Q5" s="24"/>
      <c r="R5" s="24"/>
      <c r="S5" s="24"/>
      <c r="T5" s="25"/>
      <c r="V5" s="3" t="s">
        <v>28</v>
      </c>
      <c r="W5" s="43">
        <f>SUM(Q5:Q32)</f>
        <v>1383.2026352675337</v>
      </c>
      <c r="X5" s="38">
        <f>IF($W$14&gt;0,W5/$W$14,0)</f>
        <v>1.083097099481994E-4</v>
      </c>
      <c r="Y5" s="10">
        <f>PNM!E5</f>
        <v>320.04144003070098</v>
      </c>
      <c r="Z5" s="43">
        <f t="shared" ref="Z5:Z13" si="2">W5*3600*Y5/1000000</f>
        <v>1593.6557876830152</v>
      </c>
      <c r="AA5" s="3"/>
    </row>
    <row r="6" spans="1:27" ht="18" customHeight="1" x14ac:dyDescent="0.35">
      <c r="A6" s="1"/>
      <c r="B6" s="3" t="s">
        <v>29</v>
      </c>
      <c r="C6" s="43">
        <v>2566753</v>
      </c>
      <c r="D6" s="38">
        <f t="shared" si="0"/>
        <v>8.7556152136633592E-2</v>
      </c>
      <c r="E6" s="10">
        <f>PNM!E6</f>
        <v>309.212848548208</v>
      </c>
      <c r="F6" s="43">
        <f t="shared" si="1"/>
        <v>2857222.8239387707</v>
      </c>
      <c r="G6" s="3"/>
      <c r="H6" s="1"/>
      <c r="I6" s="67"/>
      <c r="J6" s="22" t="s">
        <v>53</v>
      </c>
      <c r="K6" s="22" t="s">
        <v>52</v>
      </c>
      <c r="L6" s="23">
        <v>154746.40399999998</v>
      </c>
      <c r="M6" s="24"/>
      <c r="N6" s="24"/>
      <c r="O6" s="24"/>
      <c r="P6" s="24"/>
      <c r="Q6" s="24"/>
      <c r="R6" s="24"/>
      <c r="S6" s="23">
        <v>154746.40399999998</v>
      </c>
      <c r="T6" s="25"/>
      <c r="V6" s="3" t="s">
        <v>29</v>
      </c>
      <c r="W6" s="43">
        <f>SUM(N5:N32)</f>
        <v>540509.32722996455</v>
      </c>
      <c r="X6" s="38">
        <f t="shared" ref="X6:X13" si="3">IF($W$14&gt;0,W6/$W$14,0)</f>
        <v>4.2323812118280707E-2</v>
      </c>
      <c r="Y6" s="10">
        <f>PNM!E6</f>
        <v>309.212848548208</v>
      </c>
      <c r="Z6" s="43">
        <f t="shared" si="2"/>
        <v>601676.74346275011</v>
      </c>
      <c r="AA6" s="3"/>
    </row>
    <row r="7" spans="1:27" ht="18" customHeight="1" x14ac:dyDescent="0.35">
      <c r="A7" s="1"/>
      <c r="B7" s="3" t="s">
        <v>30</v>
      </c>
      <c r="C7" s="43">
        <v>9924878</v>
      </c>
      <c r="D7" s="38">
        <f t="shared" si="0"/>
        <v>0.33855385699579499</v>
      </c>
      <c r="E7" s="10">
        <f>PNM!E7</f>
        <v>149.02145375606901</v>
      </c>
      <c r="F7" s="43">
        <f t="shared" si="1"/>
        <v>5324471.0924818562</v>
      </c>
      <c r="G7" s="3"/>
      <c r="H7" s="1"/>
      <c r="I7" s="67"/>
      <c r="J7" s="22" t="s">
        <v>54</v>
      </c>
      <c r="K7" s="22" t="s">
        <v>52</v>
      </c>
      <c r="L7" s="23">
        <v>29230.442999999996</v>
      </c>
      <c r="M7" s="24"/>
      <c r="N7" s="24"/>
      <c r="O7" s="24"/>
      <c r="P7" s="24"/>
      <c r="Q7" s="24"/>
      <c r="R7" s="24"/>
      <c r="S7" s="24"/>
      <c r="T7" s="26">
        <v>29230.442999999996</v>
      </c>
      <c r="V7" s="3" t="s">
        <v>30</v>
      </c>
      <c r="W7" s="43">
        <f>SUM(O5:O32)</f>
        <v>6110026.1473346082</v>
      </c>
      <c r="X7" s="38">
        <f t="shared" si="3"/>
        <v>0.47843688474879725</v>
      </c>
      <c r="Y7" s="10">
        <f>PNM!E7</f>
        <v>149.02145375606901</v>
      </c>
      <c r="Z7" s="43">
        <f t="shared" si="2"/>
        <v>3277889.9242682285</v>
      </c>
      <c r="AA7" s="3"/>
    </row>
    <row r="8" spans="1:27" ht="18" customHeight="1" x14ac:dyDescent="0.35">
      <c r="A8" s="1"/>
      <c r="B8" s="4" t="s">
        <v>31</v>
      </c>
      <c r="C8" s="44">
        <v>0</v>
      </c>
      <c r="D8" s="39">
        <f t="shared" si="0"/>
        <v>0</v>
      </c>
      <c r="E8" s="11">
        <f>PNM!E8</f>
        <v>0</v>
      </c>
      <c r="F8" s="44">
        <f t="shared" si="1"/>
        <v>0</v>
      </c>
      <c r="G8" s="4"/>
      <c r="H8" s="1"/>
      <c r="I8" s="67"/>
      <c r="J8" s="22" t="s">
        <v>55</v>
      </c>
      <c r="K8" s="22" t="s">
        <v>52</v>
      </c>
      <c r="L8" s="23">
        <v>17463.817999999999</v>
      </c>
      <c r="M8" s="24"/>
      <c r="N8" s="24"/>
      <c r="O8" s="23">
        <v>17463.817999999999</v>
      </c>
      <c r="P8" s="24"/>
      <c r="Q8" s="24"/>
      <c r="R8" s="24"/>
      <c r="S8" s="24"/>
      <c r="T8" s="25"/>
      <c r="V8" s="4" t="s">
        <v>31</v>
      </c>
      <c r="W8" s="44">
        <v>0</v>
      </c>
      <c r="X8" s="39">
        <f t="shared" si="3"/>
        <v>0</v>
      </c>
      <c r="Y8" s="11">
        <f>PNM!E8</f>
        <v>0</v>
      </c>
      <c r="Z8" s="44">
        <f t="shared" si="2"/>
        <v>0</v>
      </c>
      <c r="AA8" s="4"/>
    </row>
    <row r="9" spans="1:27" ht="18" customHeight="1" x14ac:dyDescent="0.35">
      <c r="A9" s="1"/>
      <c r="B9" s="4" t="s">
        <v>32</v>
      </c>
      <c r="C9" s="44">
        <v>0</v>
      </c>
      <c r="D9" s="39">
        <f t="shared" si="0"/>
        <v>0</v>
      </c>
      <c r="E9" s="11">
        <f>PNM!E9</f>
        <v>14.9628970404294</v>
      </c>
      <c r="F9" s="44">
        <f t="shared" si="1"/>
        <v>0</v>
      </c>
      <c r="G9" s="4"/>
      <c r="H9" s="1"/>
      <c r="I9" s="67"/>
      <c r="J9" s="22" t="s">
        <v>56</v>
      </c>
      <c r="K9" s="22" t="s">
        <v>52</v>
      </c>
      <c r="L9" s="23">
        <v>3292714.8450000007</v>
      </c>
      <c r="M9" s="24"/>
      <c r="N9" s="24"/>
      <c r="O9" s="23">
        <v>3292714.8450000007</v>
      </c>
      <c r="P9" s="24"/>
      <c r="Q9" s="24"/>
      <c r="R9" s="24"/>
      <c r="S9" s="24"/>
      <c r="T9" s="25"/>
      <c r="V9" s="4" t="s">
        <v>32</v>
      </c>
      <c r="W9" s="44">
        <f>SUM(M5:M32)</f>
        <v>22327.014594668515</v>
      </c>
      <c r="X9" s="39">
        <f t="shared" si="3"/>
        <v>1.748285040166972E-3</v>
      </c>
      <c r="Y9" s="11">
        <f>PNM!E9</f>
        <v>14.9628970404294</v>
      </c>
      <c r="Z9" s="44">
        <f t="shared" si="2"/>
        <v>1202.6765541606824</v>
      </c>
      <c r="AA9" s="4"/>
    </row>
    <row r="10" spans="1:27" ht="18" customHeight="1" x14ac:dyDescent="0.35">
      <c r="A10" s="1"/>
      <c r="B10" s="5" t="s">
        <v>33</v>
      </c>
      <c r="C10" s="45">
        <v>0</v>
      </c>
      <c r="D10" s="40">
        <f t="shared" si="0"/>
        <v>0</v>
      </c>
      <c r="E10" s="12">
        <f>PNM!E10</f>
        <v>0.77719258716801898</v>
      </c>
      <c r="F10" s="45">
        <f t="shared" si="1"/>
        <v>0</v>
      </c>
      <c r="G10" s="5"/>
      <c r="H10" s="1"/>
      <c r="I10" s="67"/>
      <c r="J10" s="22" t="s">
        <v>57</v>
      </c>
      <c r="K10" s="22" t="s">
        <v>52</v>
      </c>
      <c r="L10" s="23">
        <v>337678.17700000003</v>
      </c>
      <c r="M10" s="24"/>
      <c r="N10" s="24"/>
      <c r="O10" s="24"/>
      <c r="P10" s="24"/>
      <c r="Q10" s="24"/>
      <c r="R10" s="24"/>
      <c r="S10" s="24"/>
      <c r="T10" s="26">
        <v>337678.17700000003</v>
      </c>
      <c r="V10" s="5" t="s">
        <v>33</v>
      </c>
      <c r="W10" s="45">
        <v>0</v>
      </c>
      <c r="X10" s="40">
        <f t="shared" si="3"/>
        <v>0</v>
      </c>
      <c r="Y10" s="12">
        <f>PNM!E10</f>
        <v>0.77719258716801898</v>
      </c>
      <c r="Z10" s="45">
        <f t="shared" si="2"/>
        <v>0</v>
      </c>
      <c r="AA10" s="5"/>
    </row>
    <row r="11" spans="1:27" ht="18" customHeight="1" x14ac:dyDescent="0.35">
      <c r="A11" s="1"/>
      <c r="B11" s="4" t="s">
        <v>34</v>
      </c>
      <c r="C11" s="44">
        <v>0</v>
      </c>
      <c r="D11" s="39">
        <f t="shared" si="0"/>
        <v>0</v>
      </c>
      <c r="E11" s="11">
        <f>PNM!E11</f>
        <v>0</v>
      </c>
      <c r="F11" s="44">
        <f t="shared" si="1"/>
        <v>0</v>
      </c>
      <c r="G11" s="4"/>
      <c r="H11" s="1"/>
      <c r="I11" s="67"/>
      <c r="J11" s="22" t="s">
        <v>58</v>
      </c>
      <c r="K11" s="22" t="s">
        <v>52</v>
      </c>
      <c r="L11" s="23">
        <v>623249</v>
      </c>
      <c r="M11" s="24"/>
      <c r="N11" s="24"/>
      <c r="O11" s="24"/>
      <c r="P11" s="24"/>
      <c r="Q11" s="24"/>
      <c r="R11" s="24"/>
      <c r="S11" s="24"/>
      <c r="T11" s="26">
        <v>623249</v>
      </c>
      <c r="V11" s="4" t="s">
        <v>34</v>
      </c>
      <c r="W11" s="44">
        <f>SUM(P5:P32)</f>
        <v>6241.5006995983713</v>
      </c>
      <c r="X11" s="39">
        <f t="shared" si="3"/>
        <v>4.8873181208495241E-4</v>
      </c>
      <c r="Y11" s="11">
        <f>PNM!E11</f>
        <v>0</v>
      </c>
      <c r="Z11" s="44">
        <f t="shared" si="2"/>
        <v>0</v>
      </c>
      <c r="AA11" s="4"/>
    </row>
    <row r="12" spans="1:27" ht="18" customHeight="1" x14ac:dyDescent="0.35">
      <c r="A12" s="1"/>
      <c r="B12" s="4" t="s">
        <v>35</v>
      </c>
      <c r="C12" s="44">
        <v>4049649</v>
      </c>
      <c r="D12" s="39">
        <f t="shared" si="0"/>
        <v>0.13814016539338458</v>
      </c>
      <c r="E12" s="11">
        <f>PNM!E12</f>
        <v>0</v>
      </c>
      <c r="F12" s="44">
        <f t="shared" si="1"/>
        <v>0</v>
      </c>
      <c r="G12" s="4"/>
      <c r="H12" s="1"/>
      <c r="I12" s="67"/>
      <c r="J12" s="22" t="s">
        <v>59</v>
      </c>
      <c r="K12" s="22" t="s">
        <v>52</v>
      </c>
      <c r="L12" s="23">
        <v>61739.667000000001</v>
      </c>
      <c r="M12" s="24"/>
      <c r="N12" s="24"/>
      <c r="O12" s="24"/>
      <c r="P12" s="24"/>
      <c r="Q12" s="24"/>
      <c r="R12" s="24"/>
      <c r="S12" s="24"/>
      <c r="T12" s="26">
        <v>61739.667000000001</v>
      </c>
      <c r="V12" s="4" t="s">
        <v>35</v>
      </c>
      <c r="W12" s="44">
        <f>SUM(T5:T32)</f>
        <v>5635264.4068338554</v>
      </c>
      <c r="X12" s="39">
        <f t="shared" si="3"/>
        <v>0.44126134365521547</v>
      </c>
      <c r="Y12" s="11">
        <f>PNM!E12</f>
        <v>0</v>
      </c>
      <c r="Z12" s="44">
        <f t="shared" si="2"/>
        <v>0</v>
      </c>
      <c r="AA12" s="4"/>
    </row>
    <row r="13" spans="1:27" ht="18" customHeight="1" x14ac:dyDescent="0.35">
      <c r="A13" s="1"/>
      <c r="B13" s="4" t="s">
        <v>36</v>
      </c>
      <c r="C13" s="44">
        <v>19</v>
      </c>
      <c r="D13" s="39">
        <f t="shared" si="0"/>
        <v>6.4812114394958855E-7</v>
      </c>
      <c r="E13" s="11">
        <f>PNM!E13</f>
        <v>0</v>
      </c>
      <c r="F13" s="44">
        <f t="shared" si="1"/>
        <v>0</v>
      </c>
      <c r="G13" s="4"/>
      <c r="H13" s="1"/>
      <c r="I13" s="67"/>
      <c r="J13" s="22" t="s">
        <v>60</v>
      </c>
      <c r="K13" s="22" t="s">
        <v>52</v>
      </c>
      <c r="L13" s="23">
        <v>841257</v>
      </c>
      <c r="M13" s="24"/>
      <c r="N13" s="24"/>
      <c r="O13" s="24"/>
      <c r="P13" s="24"/>
      <c r="Q13" s="24"/>
      <c r="R13" s="24"/>
      <c r="S13" s="24"/>
      <c r="T13" s="26">
        <v>841257</v>
      </c>
      <c r="V13" s="4" t="s">
        <v>36</v>
      </c>
      <c r="W13" s="44">
        <f>SUM(S5:S32)</f>
        <v>455057.55461649288</v>
      </c>
      <c r="X13" s="39">
        <f t="shared" si="3"/>
        <v>3.5632632915506501E-2</v>
      </c>
      <c r="Y13" s="11">
        <f>PNM!E13</f>
        <v>0</v>
      </c>
      <c r="Z13" s="44">
        <f t="shared" si="2"/>
        <v>0</v>
      </c>
      <c r="AA13" s="4"/>
    </row>
    <row r="14" spans="1:27" ht="26" x14ac:dyDescent="0.35">
      <c r="A14" s="1"/>
      <c r="B14" s="6" t="s">
        <v>37</v>
      </c>
      <c r="C14" s="46">
        <f>W14</f>
        <v>12770809.153944455</v>
      </c>
      <c r="D14" s="41">
        <f t="shared" si="0"/>
        <v>0.43563323357980827</v>
      </c>
      <c r="E14" s="17">
        <f>W16</f>
        <v>84.445249606897832</v>
      </c>
      <c r="F14" s="46">
        <f t="shared" ref="F14" si="4">C14*3600*E14/1000000</f>
        <v>3882363.0000728229</v>
      </c>
      <c r="G14" s="6" t="s">
        <v>61</v>
      </c>
      <c r="H14" s="1"/>
      <c r="I14" s="67"/>
      <c r="J14" s="22" t="s">
        <v>62</v>
      </c>
      <c r="K14" s="22" t="s">
        <v>52</v>
      </c>
      <c r="L14" s="23">
        <v>1160.2149999999999</v>
      </c>
      <c r="M14" s="24"/>
      <c r="N14" s="24"/>
      <c r="O14" s="24"/>
      <c r="P14" s="24"/>
      <c r="Q14" s="24"/>
      <c r="R14" s="24"/>
      <c r="S14" s="24"/>
      <c r="T14" s="26">
        <v>1160.2149999999999</v>
      </c>
      <c r="V14" s="55" t="s">
        <v>40</v>
      </c>
      <c r="W14" s="56">
        <f>SUM(W5:W13)</f>
        <v>12770809.153944455</v>
      </c>
      <c r="X14" s="57">
        <f>SUM(X5:X13)</f>
        <v>1.0000000000000002</v>
      </c>
      <c r="Y14" s="58"/>
      <c r="Z14" s="56">
        <f>SUM(Z5:Z13)</f>
        <v>3882363.0000728224</v>
      </c>
      <c r="AA14" s="52"/>
    </row>
    <row r="15" spans="1:27" ht="26" x14ac:dyDescent="0.35">
      <c r="A15" s="1"/>
      <c r="B15" s="6" t="s">
        <v>38</v>
      </c>
      <c r="C15" s="46">
        <f>SUM(R5:R32)</f>
        <v>3066.9505079753635</v>
      </c>
      <c r="D15" s="41">
        <f t="shared" si="0"/>
        <v>1.0461870903504023E-4</v>
      </c>
      <c r="E15" s="17">
        <f>eGRID_SPSO!C17</f>
        <v>121.46526233353256</v>
      </c>
      <c r="F15" s="46">
        <f t="shared" si="1"/>
        <v>1341.1006128546787</v>
      </c>
      <c r="G15" s="6" t="s">
        <v>63</v>
      </c>
      <c r="H15" s="1"/>
      <c r="J15" s="22" t="s">
        <v>64</v>
      </c>
      <c r="K15" s="22" t="s">
        <v>52</v>
      </c>
      <c r="L15" s="23">
        <v>32960.842000000004</v>
      </c>
      <c r="M15" s="24"/>
      <c r="N15" s="24"/>
      <c r="O15" s="24"/>
      <c r="P15" s="24"/>
      <c r="Q15" s="24"/>
      <c r="R15" s="24"/>
      <c r="S15" s="24"/>
      <c r="T15" s="26">
        <v>32960.842000000004</v>
      </c>
      <c r="V15" s="52"/>
      <c r="W15" s="59"/>
      <c r="X15" s="59"/>
      <c r="Y15" s="59"/>
      <c r="Z15" s="59"/>
      <c r="AA15" s="52"/>
    </row>
    <row r="16" spans="1:27" ht="18.5" x14ac:dyDescent="0.35">
      <c r="A16" s="1"/>
      <c r="B16" s="55" t="s">
        <v>40</v>
      </c>
      <c r="C16" s="56">
        <f>SUM(C5:C15)</f>
        <v>29315507.104452431</v>
      </c>
      <c r="D16" s="57">
        <f>SUM(D5:D15)</f>
        <v>1</v>
      </c>
      <c r="E16" s="58"/>
      <c r="F16" s="56">
        <f>SUM(F5:F15)</f>
        <v>12065780.53063543</v>
      </c>
      <c r="G16" s="52"/>
      <c r="H16" s="1"/>
      <c r="J16" s="22" t="s">
        <v>65</v>
      </c>
      <c r="K16" s="22" t="s">
        <v>52</v>
      </c>
      <c r="L16" s="23">
        <v>7716.5939999999991</v>
      </c>
      <c r="M16" s="24"/>
      <c r="N16" s="24"/>
      <c r="O16" s="24"/>
      <c r="P16" s="24"/>
      <c r="Q16" s="24"/>
      <c r="R16" s="24"/>
      <c r="S16" s="24"/>
      <c r="T16" s="26">
        <v>7716.5939999999991</v>
      </c>
      <c r="V16" s="60" t="s">
        <v>2</v>
      </c>
      <c r="W16" s="61">
        <f>IF(W14&gt;0,Z14*1000000/(W14*3600),0)</f>
        <v>84.445249606897832</v>
      </c>
      <c r="X16" s="59"/>
      <c r="Y16" s="59"/>
      <c r="Z16" s="59"/>
      <c r="AA16" s="52"/>
    </row>
    <row r="17" spans="1:20" x14ac:dyDescent="0.35">
      <c r="A17" s="1"/>
      <c r="B17" s="52"/>
      <c r="C17" s="59"/>
      <c r="D17" s="59"/>
      <c r="E17" s="59"/>
      <c r="F17" s="59"/>
      <c r="G17" s="52"/>
      <c r="H17" s="1"/>
      <c r="J17" s="22" t="s">
        <v>66</v>
      </c>
      <c r="K17" s="22" t="s">
        <v>52</v>
      </c>
      <c r="L17" s="23">
        <v>983873.5560000001</v>
      </c>
      <c r="M17" s="24"/>
      <c r="N17" s="24"/>
      <c r="O17" s="24"/>
      <c r="P17" s="24"/>
      <c r="Q17" s="24"/>
      <c r="R17" s="24"/>
      <c r="S17" s="24"/>
      <c r="T17" s="26">
        <v>983873.5560000001</v>
      </c>
    </row>
    <row r="18" spans="1:20" ht="18.5" x14ac:dyDescent="0.35">
      <c r="A18" s="1"/>
      <c r="B18" s="60" t="s">
        <v>2</v>
      </c>
      <c r="C18" s="61">
        <f>IF(C16&gt;0,F16*1000000/(C16*3600),0)</f>
        <v>114.32876432982614</v>
      </c>
      <c r="D18" s="59"/>
      <c r="E18" s="59"/>
      <c r="F18" s="59"/>
      <c r="G18" s="52"/>
      <c r="H18" s="1"/>
      <c r="J18" s="22" t="s">
        <v>67</v>
      </c>
      <c r="K18" s="22" t="s">
        <v>52</v>
      </c>
      <c r="L18" s="23">
        <v>153246.72099999999</v>
      </c>
      <c r="M18" s="24"/>
      <c r="N18" s="24"/>
      <c r="O18" s="24"/>
      <c r="P18" s="24"/>
      <c r="Q18" s="24"/>
      <c r="R18" s="24"/>
      <c r="S18" s="23">
        <v>153246.72099999999</v>
      </c>
      <c r="T18" s="25"/>
    </row>
    <row r="19" spans="1:20" x14ac:dyDescent="0.35">
      <c r="A19" s="1"/>
      <c r="B19" s="1"/>
      <c r="C19" s="1"/>
      <c r="D19" s="1"/>
      <c r="E19" s="1"/>
      <c r="F19" s="1"/>
      <c r="G19" s="1"/>
      <c r="H19" s="1"/>
      <c r="J19" s="22" t="s">
        <v>68</v>
      </c>
      <c r="K19" s="22" t="s">
        <v>52</v>
      </c>
      <c r="L19" s="23">
        <v>255655.36599999998</v>
      </c>
      <c r="M19" s="24"/>
      <c r="N19" s="24"/>
      <c r="O19" s="24"/>
      <c r="P19" s="24"/>
      <c r="Q19" s="24"/>
      <c r="R19" s="24"/>
      <c r="S19" s="24"/>
      <c r="T19" s="26">
        <v>255655.36599999998</v>
      </c>
    </row>
    <row r="20" spans="1:20" x14ac:dyDescent="0.35">
      <c r="J20" s="22" t="s">
        <v>69</v>
      </c>
      <c r="K20" s="22" t="s">
        <v>52</v>
      </c>
      <c r="L20" s="23">
        <v>3929.415</v>
      </c>
      <c r="M20" s="24"/>
      <c r="N20" s="24"/>
      <c r="O20" s="24"/>
      <c r="P20" s="24"/>
      <c r="Q20" s="24"/>
      <c r="R20" s="24"/>
      <c r="S20" s="23">
        <v>3929.415</v>
      </c>
      <c r="T20" s="25"/>
    </row>
    <row r="21" spans="1:20" x14ac:dyDescent="0.35">
      <c r="J21" s="22" t="s">
        <v>70</v>
      </c>
      <c r="K21" s="22" t="s">
        <v>52</v>
      </c>
      <c r="L21" s="23">
        <v>2783587.5034524291</v>
      </c>
      <c r="M21" s="23">
        <v>22327.014594668515</v>
      </c>
      <c r="N21" s="23">
        <v>540509.32722996455</v>
      </c>
      <c r="O21" s="23">
        <v>1425962.150544307</v>
      </c>
      <c r="P21" s="23">
        <v>6241.5006995983713</v>
      </c>
      <c r="Q21" s="23">
        <v>1383.2026352675337</v>
      </c>
      <c r="R21" s="23">
        <v>2601.4742982753633</v>
      </c>
      <c r="S21" s="23">
        <v>8564.9216164928857</v>
      </c>
      <c r="T21" s="26">
        <v>775997.91183385544</v>
      </c>
    </row>
    <row r="22" spans="1:20" x14ac:dyDescent="0.35">
      <c r="J22" s="22" t="s">
        <v>71</v>
      </c>
      <c r="K22" s="22" t="s">
        <v>52</v>
      </c>
      <c r="L22" s="23">
        <v>346504.40100000001</v>
      </c>
      <c r="M22" s="24"/>
      <c r="N22" s="24"/>
      <c r="O22" s="24"/>
      <c r="P22" s="24"/>
      <c r="Q22" s="24"/>
      <c r="R22" s="24"/>
      <c r="S22" s="24"/>
      <c r="T22" s="26">
        <v>346504.40100000001</v>
      </c>
    </row>
    <row r="23" spans="1:20" x14ac:dyDescent="0.35">
      <c r="J23" s="22" t="s">
        <v>72</v>
      </c>
      <c r="K23" s="22" t="s">
        <v>52</v>
      </c>
      <c r="L23" s="23">
        <v>24112.167999999998</v>
      </c>
      <c r="M23" s="24"/>
      <c r="N23" s="24"/>
      <c r="O23" s="24"/>
      <c r="P23" s="24"/>
      <c r="Q23" s="24"/>
      <c r="R23" s="24"/>
      <c r="S23" s="23">
        <v>24112.167999999998</v>
      </c>
      <c r="T23" s="25"/>
    </row>
    <row r="24" spans="1:20" x14ac:dyDescent="0.35">
      <c r="J24" s="22" t="s">
        <v>73</v>
      </c>
      <c r="K24" s="22" t="s">
        <v>52</v>
      </c>
      <c r="L24" s="23">
        <v>12016.243999999999</v>
      </c>
      <c r="M24" s="24"/>
      <c r="N24" s="24"/>
      <c r="O24" s="24"/>
      <c r="P24" s="24"/>
      <c r="Q24" s="24"/>
      <c r="R24" s="24"/>
      <c r="S24" s="24"/>
      <c r="T24" s="26">
        <v>12016.243999999999</v>
      </c>
    </row>
    <row r="25" spans="1:20" x14ac:dyDescent="0.35">
      <c r="J25" s="22" t="s">
        <v>74</v>
      </c>
      <c r="K25" s="22" t="s">
        <v>52</v>
      </c>
      <c r="L25" s="23">
        <v>22626.165000000001</v>
      </c>
      <c r="M25" s="24"/>
      <c r="N25" s="24"/>
      <c r="O25" s="24"/>
      <c r="P25" s="24"/>
      <c r="Q25" s="24"/>
      <c r="R25" s="24"/>
      <c r="S25" s="23">
        <v>22626.165000000001</v>
      </c>
      <c r="T25" s="25"/>
    </row>
    <row r="26" spans="1:20" x14ac:dyDescent="0.35">
      <c r="J26" s="22" t="s">
        <v>75</v>
      </c>
      <c r="K26" s="22" t="s">
        <v>52</v>
      </c>
      <c r="L26" s="23">
        <v>21983.038000000004</v>
      </c>
      <c r="M26" s="24"/>
      <c r="N26" s="24"/>
      <c r="O26" s="24"/>
      <c r="P26" s="24"/>
      <c r="Q26" s="24"/>
      <c r="R26" s="24"/>
      <c r="S26" s="23">
        <v>21983.038000000004</v>
      </c>
      <c r="T26" s="25"/>
    </row>
    <row r="27" spans="1:20" x14ac:dyDescent="0.35">
      <c r="J27" s="22" t="s">
        <v>76</v>
      </c>
      <c r="K27" s="22" t="s">
        <v>52</v>
      </c>
      <c r="L27" s="23">
        <v>23012.882999999998</v>
      </c>
      <c r="M27" s="24"/>
      <c r="N27" s="24"/>
      <c r="O27" s="24"/>
      <c r="P27" s="24"/>
      <c r="Q27" s="24"/>
      <c r="R27" s="24"/>
      <c r="S27" s="23">
        <v>23012.882999999998</v>
      </c>
      <c r="T27" s="25"/>
    </row>
    <row r="28" spans="1:20" x14ac:dyDescent="0.35">
      <c r="J28" s="22" t="s">
        <v>77</v>
      </c>
      <c r="K28" s="22" t="s">
        <v>52</v>
      </c>
      <c r="L28" s="23">
        <v>21919.964999999997</v>
      </c>
      <c r="M28" s="24"/>
      <c r="N28" s="24"/>
      <c r="O28" s="24"/>
      <c r="P28" s="24"/>
      <c r="Q28" s="24"/>
      <c r="R28" s="24"/>
      <c r="S28" s="23">
        <v>21919.964999999997</v>
      </c>
      <c r="T28" s="25"/>
    </row>
    <row r="29" spans="1:20" x14ac:dyDescent="0.35">
      <c r="J29" s="22" t="s">
        <v>78</v>
      </c>
      <c r="K29" s="22" t="s">
        <v>52</v>
      </c>
      <c r="L29" s="23">
        <v>20915.874</v>
      </c>
      <c r="M29" s="24"/>
      <c r="N29" s="24"/>
      <c r="O29" s="24"/>
      <c r="P29" s="24"/>
      <c r="Q29" s="24"/>
      <c r="R29" s="24"/>
      <c r="S29" s="23">
        <v>20915.874</v>
      </c>
      <c r="T29" s="25"/>
    </row>
    <row r="30" spans="1:20" x14ac:dyDescent="0.35">
      <c r="J30" s="22" t="s">
        <v>79</v>
      </c>
      <c r="K30" s="22" t="s">
        <v>52</v>
      </c>
      <c r="L30" s="23">
        <v>662.41100000000006</v>
      </c>
      <c r="M30" s="24"/>
      <c r="N30" s="24"/>
      <c r="O30" s="23">
        <v>196.93479030000003</v>
      </c>
      <c r="P30" s="24"/>
      <c r="Q30" s="24"/>
      <c r="R30" s="23">
        <v>465.47620970000003</v>
      </c>
      <c r="S30" s="24"/>
      <c r="T30" s="25"/>
    </row>
    <row r="31" spans="1:20" x14ac:dyDescent="0.35">
      <c r="J31" s="22" t="s">
        <v>80</v>
      </c>
      <c r="K31" s="22" t="s">
        <v>52</v>
      </c>
      <c r="L31" s="23">
        <v>652157.53399999999</v>
      </c>
      <c r="M31" s="24"/>
      <c r="N31" s="24"/>
      <c r="O31" s="24"/>
      <c r="P31" s="24"/>
      <c r="Q31" s="24"/>
      <c r="R31" s="24"/>
      <c r="S31" s="24"/>
      <c r="T31" s="26">
        <v>652157.53399999999</v>
      </c>
    </row>
    <row r="32" spans="1:20" ht="15" thickBot="1" x14ac:dyDescent="0.4">
      <c r="J32" s="27" t="s">
        <v>81</v>
      </c>
      <c r="K32" s="27" t="s">
        <v>52</v>
      </c>
      <c r="L32" s="28">
        <v>674067.45600000001</v>
      </c>
      <c r="M32" s="29"/>
      <c r="N32" s="29"/>
      <c r="O32" s="29"/>
      <c r="P32" s="29"/>
      <c r="Q32" s="29"/>
      <c r="R32" s="29"/>
      <c r="S32" s="29"/>
      <c r="T32" s="30">
        <v>674067.45600000001</v>
      </c>
    </row>
  </sheetData>
  <sheetProtection algorithmName="SHA-512" hashValue="LVr0XDvfGNQjh2Jxvf5T5G3Ayr+p3WCeF/kc3CRV5Czb8Qc8QnV4ccO1LEloDCLpOBrsa16OGzeoTAulrIwmcQ==" saltValue="ThePrLRBaMC7F/P+1JNhlQ==" spinCount="100000" sheet="1" objects="1" scenarios="1"/>
  <mergeCells count="1">
    <mergeCell ref="B2:G2"/>
  </mergeCells>
  <pageMargins left="0.75" right="0.75" top="1" bottom="1" header="0.5" footer="0.5"/>
  <pageSetup scale="56"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E0C4-8BA4-43D5-89B8-B86F63A04F97}">
  <sheetPr codeName="Sheet4">
    <pageSetUpPr fitToPage="1"/>
  </sheetPr>
  <dimension ref="A1:V38"/>
  <sheetViews>
    <sheetView showGridLines="0" workbookViewId="0">
      <pane xSplit="1" ySplit="4" topLeftCell="B10" activePane="bottomRight" state="frozen"/>
      <selection pane="topRight"/>
      <selection pane="bottomLeft"/>
      <selection pane="bottomRight" activeCell="B20" sqref="B20:G20"/>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9" width="10.54296875" style="66" bestFit="1" customWidth="1"/>
    <col min="10" max="16384" width="9.1796875" style="66"/>
  </cols>
  <sheetData>
    <row r="1" spans="1:22" x14ac:dyDescent="0.35">
      <c r="A1" s="1"/>
      <c r="B1" s="1"/>
      <c r="C1" s="1"/>
      <c r="D1" s="1"/>
      <c r="E1" s="1"/>
      <c r="F1" s="1"/>
      <c r="G1" s="1"/>
      <c r="H1" s="1"/>
    </row>
    <row r="2" spans="1:22" ht="24" customHeight="1" x14ac:dyDescent="0.35">
      <c r="A2" s="1"/>
      <c r="B2" s="49" t="s">
        <v>82</v>
      </c>
      <c r="C2" s="50"/>
      <c r="D2" s="50"/>
      <c r="E2" s="50"/>
      <c r="F2" s="50"/>
      <c r="G2" s="50"/>
      <c r="H2" s="1"/>
    </row>
    <row r="3" spans="1:22" x14ac:dyDescent="0.35">
      <c r="A3" s="1"/>
      <c r="B3" s="1"/>
      <c r="C3" s="1"/>
      <c r="D3" s="1"/>
      <c r="E3" s="1"/>
      <c r="F3" s="1"/>
      <c r="G3" s="1"/>
      <c r="H3" s="1"/>
    </row>
    <row r="4" spans="1:22" ht="28" customHeight="1" x14ac:dyDescent="0.35">
      <c r="A4" s="1"/>
      <c r="B4" s="13" t="s">
        <v>24</v>
      </c>
      <c r="C4" s="16" t="s">
        <v>25</v>
      </c>
      <c r="D4" s="16" t="s">
        <v>26</v>
      </c>
      <c r="E4" s="16" t="s">
        <v>13</v>
      </c>
      <c r="F4" s="16" t="s">
        <v>21</v>
      </c>
      <c r="G4" s="16" t="s">
        <v>27</v>
      </c>
      <c r="H4" s="1"/>
      <c r="J4" s="68"/>
    </row>
    <row r="5" spans="1:22" ht="18" customHeight="1" x14ac:dyDescent="0.35">
      <c r="A5" s="1"/>
      <c r="B5" s="3" t="s">
        <v>28</v>
      </c>
      <c r="C5" s="43">
        <v>0</v>
      </c>
      <c r="D5" s="38">
        <f t="shared" ref="D5:D15" si="0">IF($C$16&gt;0,C5/$C$16,0)</f>
        <v>0</v>
      </c>
      <c r="E5" s="10">
        <f>PNM!E5</f>
        <v>320.04144003070098</v>
      </c>
      <c r="F5" s="43">
        <f t="shared" ref="F5:F15" si="1">C5*3600*E5/1000000</f>
        <v>0</v>
      </c>
      <c r="G5" s="3"/>
      <c r="H5" s="1"/>
      <c r="I5" s="67"/>
      <c r="J5" s="69"/>
      <c r="K5" s="70"/>
      <c r="L5" s="70"/>
      <c r="M5" s="70"/>
      <c r="N5" s="70"/>
      <c r="O5" s="70"/>
      <c r="P5" s="70"/>
      <c r="Q5" s="70"/>
      <c r="R5" s="70"/>
      <c r="S5" s="70"/>
      <c r="T5" s="70"/>
    </row>
    <row r="6" spans="1:22" ht="18" customHeight="1" x14ac:dyDescent="0.35">
      <c r="A6" s="1"/>
      <c r="B6" s="3" t="s">
        <v>29</v>
      </c>
      <c r="C6" s="43">
        <v>3724380</v>
      </c>
      <c r="D6" s="38">
        <f t="shared" si="0"/>
        <v>0.26948823804584521</v>
      </c>
      <c r="E6" s="10">
        <f>PNM!E6</f>
        <v>309.212848548208</v>
      </c>
      <c r="F6" s="43">
        <f t="shared" si="1"/>
        <v>4145854.1359535097</v>
      </c>
      <c r="G6" s="3"/>
      <c r="H6" s="1"/>
      <c r="I6" s="67"/>
      <c r="J6" s="69"/>
      <c r="K6" s="70"/>
      <c r="L6" s="70"/>
      <c r="M6" s="70"/>
      <c r="N6" s="70"/>
      <c r="O6" s="70"/>
      <c r="P6" s="70"/>
      <c r="Q6" s="70"/>
      <c r="R6" s="70"/>
      <c r="S6" s="70"/>
      <c r="T6" s="70"/>
      <c r="U6" s="71"/>
      <c r="V6" s="71"/>
    </row>
    <row r="7" spans="1:22" ht="18" customHeight="1" x14ac:dyDescent="0.35">
      <c r="A7" s="1"/>
      <c r="B7" s="3" t="s">
        <v>30</v>
      </c>
      <c r="C7" s="43">
        <v>786227</v>
      </c>
      <c r="D7" s="38">
        <f t="shared" si="0"/>
        <v>5.6889718270979536E-2</v>
      </c>
      <c r="E7" s="10">
        <f>PNM!E7</f>
        <v>149.02145375606901</v>
      </c>
      <c r="F7" s="43">
        <f t="shared" si="1"/>
        <v>421792.88588018232</v>
      </c>
      <c r="G7" s="3"/>
      <c r="H7" s="1"/>
      <c r="I7" s="67"/>
      <c r="J7" s="72"/>
      <c r="K7" s="70"/>
      <c r="L7" s="70"/>
      <c r="M7" s="70"/>
      <c r="N7" s="70"/>
      <c r="O7" s="70"/>
      <c r="P7" s="70"/>
      <c r="Q7" s="70"/>
      <c r="R7" s="70"/>
      <c r="S7" s="70"/>
      <c r="T7" s="70"/>
      <c r="U7" s="71"/>
      <c r="V7" s="71"/>
    </row>
    <row r="8" spans="1:22" ht="18" customHeight="1" x14ac:dyDescent="0.35">
      <c r="A8" s="1"/>
      <c r="B8" s="4" t="s">
        <v>31</v>
      </c>
      <c r="C8" s="44">
        <v>0</v>
      </c>
      <c r="D8" s="39">
        <f t="shared" si="0"/>
        <v>0</v>
      </c>
      <c r="E8" s="11">
        <f>PNM!E8</f>
        <v>0</v>
      </c>
      <c r="F8" s="44">
        <f t="shared" si="1"/>
        <v>0</v>
      </c>
      <c r="G8" s="4"/>
      <c r="H8" s="1"/>
      <c r="I8" s="67"/>
      <c r="J8" s="71"/>
      <c r="K8" s="71"/>
      <c r="L8" s="71"/>
      <c r="M8" s="71"/>
      <c r="N8" s="71"/>
      <c r="O8" s="71"/>
      <c r="P8" s="71"/>
      <c r="Q8" s="71"/>
      <c r="R8" s="71"/>
      <c r="S8" s="71"/>
      <c r="T8" s="71"/>
      <c r="U8" s="71"/>
      <c r="V8" s="71"/>
    </row>
    <row r="9" spans="1:22" ht="18" customHeight="1" x14ac:dyDescent="0.35">
      <c r="A9" s="1"/>
      <c r="B9" s="4" t="s">
        <v>32</v>
      </c>
      <c r="C9" s="44">
        <v>0</v>
      </c>
      <c r="D9" s="39">
        <f t="shared" si="0"/>
        <v>0</v>
      </c>
      <c r="E9" s="11">
        <f>PNM!E9</f>
        <v>14.9628970404294</v>
      </c>
      <c r="F9" s="44">
        <f t="shared" si="1"/>
        <v>0</v>
      </c>
      <c r="G9" s="4"/>
      <c r="H9" s="1"/>
      <c r="I9" s="67"/>
      <c r="J9" s="73"/>
    </row>
    <row r="10" spans="1:22" ht="18" customHeight="1" x14ac:dyDescent="0.35">
      <c r="A10" s="1"/>
      <c r="B10" s="5" t="s">
        <v>33</v>
      </c>
      <c r="C10" s="45">
        <v>0</v>
      </c>
      <c r="D10" s="40">
        <f t="shared" si="0"/>
        <v>0</v>
      </c>
      <c r="E10" s="12">
        <f>PNM!E10</f>
        <v>0.77719258716801898</v>
      </c>
      <c r="F10" s="45">
        <f t="shared" si="1"/>
        <v>0</v>
      </c>
      <c r="G10" s="5"/>
      <c r="H10" s="1"/>
      <c r="I10" s="67"/>
      <c r="J10" s="73"/>
    </row>
    <row r="11" spans="1:22" ht="18" customHeight="1" x14ac:dyDescent="0.35">
      <c r="A11" s="1"/>
      <c r="B11" s="4" t="s">
        <v>34</v>
      </c>
      <c r="C11" s="44">
        <v>0</v>
      </c>
      <c r="D11" s="39">
        <f t="shared" si="0"/>
        <v>0</v>
      </c>
      <c r="E11" s="11">
        <f>PNM!E11</f>
        <v>0</v>
      </c>
      <c r="F11" s="44">
        <f t="shared" si="1"/>
        <v>0</v>
      </c>
      <c r="G11" s="4"/>
      <c r="H11" s="1"/>
      <c r="I11" s="67"/>
      <c r="J11" s="73"/>
    </row>
    <row r="12" spans="1:22" ht="18" customHeight="1" x14ac:dyDescent="0.35">
      <c r="A12" s="1"/>
      <c r="B12" s="4" t="s">
        <v>35</v>
      </c>
      <c r="C12" s="44">
        <v>6486641</v>
      </c>
      <c r="D12" s="39">
        <f t="shared" si="0"/>
        <v>0.46935958573667014</v>
      </c>
      <c r="E12" s="11">
        <f>PNM!E12</f>
        <v>0</v>
      </c>
      <c r="F12" s="44">
        <f t="shared" si="1"/>
        <v>0</v>
      </c>
      <c r="G12" s="4" t="s">
        <v>83</v>
      </c>
      <c r="H12" s="1"/>
      <c r="I12" s="67"/>
      <c r="J12" s="73"/>
    </row>
    <row r="13" spans="1:22" ht="18" customHeight="1" x14ac:dyDescent="0.35">
      <c r="A13" s="1"/>
      <c r="B13" s="4" t="s">
        <v>36</v>
      </c>
      <c r="C13" s="44">
        <v>0</v>
      </c>
      <c r="D13" s="39">
        <f t="shared" si="0"/>
        <v>0</v>
      </c>
      <c r="E13" s="11">
        <f>PNM!E13</f>
        <v>0</v>
      </c>
      <c r="F13" s="44">
        <f t="shared" si="1"/>
        <v>0</v>
      </c>
      <c r="G13" s="4"/>
      <c r="H13" s="1"/>
      <c r="I13" s="67"/>
      <c r="J13" s="73"/>
    </row>
    <row r="14" spans="1:22" ht="18" customHeight="1" x14ac:dyDescent="0.35">
      <c r="A14" s="1"/>
      <c r="B14" s="6" t="s">
        <v>37</v>
      </c>
      <c r="C14" s="46">
        <v>0</v>
      </c>
      <c r="D14" s="41">
        <f t="shared" si="0"/>
        <v>0</v>
      </c>
      <c r="E14" s="17">
        <v>0</v>
      </c>
      <c r="F14" s="46">
        <f t="shared" si="1"/>
        <v>0</v>
      </c>
      <c r="G14" s="6"/>
      <c r="H14" s="1"/>
      <c r="I14" s="67"/>
      <c r="J14" s="73"/>
    </row>
    <row r="15" spans="1:22" ht="52" x14ac:dyDescent="0.35">
      <c r="A15" s="1"/>
      <c r="B15" s="6" t="s">
        <v>38</v>
      </c>
      <c r="C15" s="46">
        <v>2822947</v>
      </c>
      <c r="D15" s="41">
        <f t="shared" si="0"/>
        <v>0.2042624579465051</v>
      </c>
      <c r="E15" s="17">
        <f>eGRID_AZNM!C16</f>
        <v>106.7828146173561</v>
      </c>
      <c r="F15" s="46">
        <f t="shared" si="1"/>
        <v>1085192.0142322376</v>
      </c>
      <c r="G15" s="6" t="s">
        <v>84</v>
      </c>
      <c r="H15" s="1"/>
      <c r="I15" s="74"/>
      <c r="J15" s="73"/>
    </row>
    <row r="16" spans="1:22" x14ac:dyDescent="0.35">
      <c r="A16" s="1"/>
      <c r="B16" s="55" t="s">
        <v>40</v>
      </c>
      <c r="C16" s="56">
        <f>SUM(C5:C15)</f>
        <v>13820195</v>
      </c>
      <c r="D16" s="57">
        <f>SUM(D5:D15)</f>
        <v>1</v>
      </c>
      <c r="E16" s="58"/>
      <c r="F16" s="56">
        <f>SUM(F5:F15)</f>
        <v>5652839.0360659296</v>
      </c>
      <c r="G16" s="52"/>
      <c r="H16" s="1"/>
      <c r="J16" s="73"/>
    </row>
    <row r="17" spans="1:13" x14ac:dyDescent="0.35">
      <c r="A17" s="1"/>
      <c r="B17" s="52"/>
      <c r="C17" s="59"/>
      <c r="D17" s="59"/>
      <c r="E17" s="59"/>
      <c r="F17" s="59"/>
      <c r="G17" s="52"/>
      <c r="H17" s="1"/>
      <c r="J17" s="73"/>
    </row>
    <row r="18" spans="1:13" ht="18.5" x14ac:dyDescent="0.35">
      <c r="A18" s="1"/>
      <c r="B18" s="60" t="s">
        <v>2</v>
      </c>
      <c r="C18" s="61">
        <f>IF(C16&gt;0,F16*1000000/(C16*3600),0)</f>
        <v>113.61873443709509</v>
      </c>
      <c r="D18" s="59"/>
      <c r="E18" s="59"/>
      <c r="F18" s="59"/>
      <c r="G18" s="52"/>
      <c r="H18" s="1"/>
      <c r="J18" s="73"/>
    </row>
    <row r="19" spans="1:13" x14ac:dyDescent="0.35">
      <c r="A19" s="1"/>
      <c r="B19" s="1"/>
      <c r="C19" s="1"/>
      <c r="D19" s="1"/>
      <c r="E19" s="1"/>
      <c r="F19" s="1"/>
      <c r="G19" s="1"/>
      <c r="H19" s="1"/>
      <c r="J19" s="73"/>
    </row>
    <row r="20" spans="1:13" ht="15" customHeight="1" x14ac:dyDescent="0.35">
      <c r="A20" s="1"/>
      <c r="B20" s="86" t="s">
        <v>85</v>
      </c>
      <c r="C20" s="87"/>
      <c r="D20" s="87"/>
      <c r="E20" s="87"/>
      <c r="F20" s="87"/>
      <c r="G20" s="88"/>
      <c r="H20" s="1"/>
      <c r="J20" s="73"/>
    </row>
    <row r="21" spans="1:13" ht="45" customHeight="1" x14ac:dyDescent="0.35">
      <c r="A21" s="1"/>
      <c r="B21" s="95" t="s">
        <v>86</v>
      </c>
      <c r="C21" s="96"/>
      <c r="D21" s="96"/>
      <c r="E21" s="96"/>
      <c r="F21" s="96"/>
      <c r="G21" s="97"/>
      <c r="H21" s="1"/>
      <c r="J21" s="67"/>
      <c r="K21" s="67"/>
      <c r="L21" s="67"/>
      <c r="M21" s="67"/>
    </row>
    <row r="22" spans="1:13" ht="15" customHeight="1" x14ac:dyDescent="0.35">
      <c r="A22" s="1"/>
      <c r="B22" s="78" t="s">
        <v>87</v>
      </c>
      <c r="C22" s="79"/>
      <c r="D22" s="89" t="s">
        <v>88</v>
      </c>
      <c r="E22" s="90"/>
      <c r="F22" s="90"/>
      <c r="G22" s="91"/>
      <c r="H22" s="1"/>
      <c r="J22" s="67"/>
      <c r="K22" s="67"/>
      <c r="L22" s="67"/>
      <c r="M22" s="67"/>
    </row>
    <row r="23" spans="1:13" ht="15" customHeight="1" x14ac:dyDescent="0.35">
      <c r="A23" s="1"/>
      <c r="B23" s="78" t="s">
        <v>89</v>
      </c>
      <c r="C23" s="79"/>
      <c r="D23" s="89" t="s">
        <v>90</v>
      </c>
      <c r="E23" s="90"/>
      <c r="F23" s="90"/>
      <c r="G23" s="91"/>
      <c r="H23" s="1"/>
      <c r="J23" s="67"/>
      <c r="K23" s="67"/>
      <c r="L23" s="67"/>
      <c r="M23" s="67"/>
    </row>
    <row r="24" spans="1:13" ht="15" customHeight="1" x14ac:dyDescent="0.35">
      <c r="A24" s="1"/>
      <c r="B24" s="78" t="s">
        <v>91</v>
      </c>
      <c r="C24" s="79"/>
      <c r="D24" s="89" t="s">
        <v>92</v>
      </c>
      <c r="E24" s="90"/>
      <c r="F24" s="90"/>
      <c r="G24" s="91"/>
      <c r="H24" s="1"/>
      <c r="J24" s="67"/>
      <c r="K24" s="67"/>
      <c r="L24" s="67"/>
      <c r="M24" s="67"/>
    </row>
    <row r="25" spans="1:13" ht="15" customHeight="1" x14ac:dyDescent="0.35">
      <c r="A25" s="1"/>
      <c r="B25" s="78" t="s">
        <v>93</v>
      </c>
      <c r="C25" s="79"/>
      <c r="D25" s="89" t="s">
        <v>94</v>
      </c>
      <c r="E25" s="90"/>
      <c r="F25" s="90"/>
      <c r="G25" s="91"/>
      <c r="H25" s="1"/>
      <c r="J25" s="67"/>
      <c r="K25" s="67"/>
      <c r="L25" s="67"/>
      <c r="M25" s="67"/>
    </row>
    <row r="26" spans="1:13" ht="15" customHeight="1" x14ac:dyDescent="0.35">
      <c r="A26" s="1"/>
      <c r="B26" s="78" t="s">
        <v>95</v>
      </c>
      <c r="C26" s="79"/>
      <c r="D26" s="89" t="s">
        <v>96</v>
      </c>
      <c r="E26" s="90"/>
      <c r="F26" s="90"/>
      <c r="G26" s="91"/>
      <c r="H26" s="1"/>
      <c r="J26" s="67"/>
      <c r="K26" s="67"/>
      <c r="L26" s="67"/>
      <c r="M26" s="67"/>
    </row>
    <row r="27" spans="1:13" x14ac:dyDescent="0.35">
      <c r="A27" s="1"/>
      <c r="B27" s="54" t="s">
        <v>97</v>
      </c>
      <c r="C27" s="80"/>
      <c r="D27" s="92"/>
      <c r="E27" s="93"/>
      <c r="F27" s="93"/>
      <c r="G27" s="94"/>
      <c r="H27" s="1"/>
    </row>
    <row r="28" spans="1:13" x14ac:dyDescent="0.35">
      <c r="A28" s="1"/>
      <c r="B28" s="1"/>
      <c r="C28" s="1"/>
      <c r="D28" s="1"/>
      <c r="E28" s="1"/>
      <c r="F28" s="1"/>
      <c r="G28" s="1"/>
      <c r="H28" s="1"/>
    </row>
    <row r="33" spans="2:2" x14ac:dyDescent="0.35">
      <c r="B33" s="67"/>
    </row>
    <row r="34" spans="2:2" x14ac:dyDescent="0.35">
      <c r="B34" s="67"/>
    </row>
    <row r="35" spans="2:2" x14ac:dyDescent="0.35">
      <c r="B35" s="67"/>
    </row>
    <row r="36" spans="2:2" x14ac:dyDescent="0.35">
      <c r="B36" s="67"/>
    </row>
    <row r="37" spans="2:2" x14ac:dyDescent="0.35">
      <c r="B37" s="67"/>
    </row>
    <row r="38" spans="2:2" x14ac:dyDescent="0.35">
      <c r="B38" s="67"/>
    </row>
  </sheetData>
  <sheetProtection algorithmName="SHA-512" hashValue="ITmDP+x39ENhtdpZ8hwcR+ziSKlhtaEHJl5nYdNwpx1neskAcEXzxZAxfBj7RoDWp8aplLSXzmAQrZnceEmFIQ==" saltValue="+5wX2dD8UkaRAnS9CEMGKQ==" spinCount="100000" sheet="1" objects="1" scenarios="1"/>
  <mergeCells count="8">
    <mergeCell ref="B20:G20"/>
    <mergeCell ref="D22:G22"/>
    <mergeCell ref="D23:G23"/>
    <mergeCell ref="D26:G26"/>
    <mergeCell ref="D27:G27"/>
    <mergeCell ref="D24:G24"/>
    <mergeCell ref="D25:G25"/>
    <mergeCell ref="B21:G21"/>
  </mergeCells>
  <pageMargins left="0.75" right="0.75" top="1" bottom="1" header="0.5" footer="0.5"/>
  <pageSetup scale="56"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EE4C-4ED6-4C1C-9845-BCED2CD74570}">
  <sheetPr codeName="Sheet5">
    <pageSetUpPr fitToPage="1"/>
  </sheetPr>
  <dimension ref="A1:J19"/>
  <sheetViews>
    <sheetView showGridLines="0" workbookViewId="0">
      <pane xSplit="1" ySplit="4" topLeftCell="B5" activePane="bottomRight" state="frozen"/>
      <selection pane="topRight"/>
      <selection pane="bottomLeft"/>
      <selection pane="bottomRight" activeCell="C26" sqref="C26"/>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0" x14ac:dyDescent="0.35">
      <c r="A1" s="1"/>
      <c r="B1" s="1"/>
      <c r="C1" s="1"/>
      <c r="D1" s="1"/>
      <c r="E1" s="1"/>
      <c r="F1" s="1"/>
      <c r="G1" s="1"/>
      <c r="H1" s="1"/>
    </row>
    <row r="2" spans="1:10" ht="24" customHeight="1" x14ac:dyDescent="0.35">
      <c r="A2" s="1"/>
      <c r="B2" s="49" t="s">
        <v>98</v>
      </c>
      <c r="C2" s="50"/>
      <c r="D2" s="50"/>
      <c r="E2" s="50"/>
      <c r="F2" s="50"/>
      <c r="G2" s="50"/>
      <c r="H2" s="1"/>
    </row>
    <row r="3" spans="1:10" x14ac:dyDescent="0.35">
      <c r="A3" s="1"/>
      <c r="B3" s="1"/>
      <c r="C3" s="1"/>
      <c r="D3" s="1"/>
      <c r="E3" s="1"/>
      <c r="F3" s="1"/>
      <c r="G3" s="1"/>
      <c r="H3" s="1"/>
    </row>
    <row r="4" spans="1:10" ht="28" customHeight="1" x14ac:dyDescent="0.35">
      <c r="A4" s="1"/>
      <c r="B4" s="13" t="s">
        <v>24</v>
      </c>
      <c r="C4" s="16" t="s">
        <v>25</v>
      </c>
      <c r="D4" s="16" t="s">
        <v>26</v>
      </c>
      <c r="E4" s="16" t="s">
        <v>13</v>
      </c>
      <c r="F4" s="16" t="s">
        <v>21</v>
      </c>
      <c r="G4" s="16" t="s">
        <v>27</v>
      </c>
      <c r="H4" s="1"/>
    </row>
    <row r="5" spans="1:10" ht="18" customHeight="1" x14ac:dyDescent="0.35">
      <c r="A5" s="1"/>
      <c r="B5" s="3" t="s">
        <v>28</v>
      </c>
      <c r="C5" s="43">
        <v>0</v>
      </c>
      <c r="D5" s="38">
        <f t="shared" ref="D5:D15" si="0">IF($C$16&gt;0,C5/$C$16,0)</f>
        <v>0</v>
      </c>
      <c r="E5" s="10">
        <f>PNM!E5</f>
        <v>320.04144003070098</v>
      </c>
      <c r="F5" s="43">
        <f t="shared" ref="F5:F15" si="1">C5*3600*E5/1000000</f>
        <v>0</v>
      </c>
      <c r="G5" s="3"/>
      <c r="H5" s="1"/>
      <c r="I5" s="67"/>
      <c r="J5" s="67"/>
    </row>
    <row r="6" spans="1:10" ht="18" customHeight="1" x14ac:dyDescent="0.35">
      <c r="A6" s="1"/>
      <c r="B6" s="3" t="s">
        <v>29</v>
      </c>
      <c r="C6" s="43">
        <v>0</v>
      </c>
      <c r="D6" s="38">
        <f t="shared" si="0"/>
        <v>0</v>
      </c>
      <c r="E6" s="10">
        <f>PNM!E6</f>
        <v>309.212848548208</v>
      </c>
      <c r="F6" s="43">
        <f t="shared" si="1"/>
        <v>0</v>
      </c>
      <c r="G6" s="3"/>
      <c r="H6" s="1"/>
      <c r="I6" s="67"/>
      <c r="J6" s="67"/>
    </row>
    <row r="7" spans="1:10" ht="18" customHeight="1" x14ac:dyDescent="0.35">
      <c r="A7" s="1"/>
      <c r="B7" s="3" t="s">
        <v>30</v>
      </c>
      <c r="C7" s="43">
        <v>5734528</v>
      </c>
      <c r="D7" s="38">
        <f t="shared" si="0"/>
        <v>0.40680137073906109</v>
      </c>
      <c r="E7" s="10">
        <f>PNM!E7</f>
        <v>149.02145375606901</v>
      </c>
      <c r="F7" s="43">
        <f t="shared" si="1"/>
        <v>3076443.7169935787</v>
      </c>
      <c r="G7" s="3"/>
      <c r="H7" s="1"/>
      <c r="I7" s="67"/>
      <c r="J7" s="67"/>
    </row>
    <row r="8" spans="1:10" ht="18" customHeight="1" x14ac:dyDescent="0.35">
      <c r="A8" s="1"/>
      <c r="B8" s="4" t="s">
        <v>31</v>
      </c>
      <c r="C8" s="44">
        <v>0</v>
      </c>
      <c r="D8" s="39">
        <f t="shared" si="0"/>
        <v>0</v>
      </c>
      <c r="E8" s="11">
        <f>PNM!E8</f>
        <v>0</v>
      </c>
      <c r="F8" s="44">
        <f t="shared" si="1"/>
        <v>0</v>
      </c>
      <c r="G8" s="4"/>
      <c r="H8" s="1"/>
      <c r="I8" s="67"/>
      <c r="J8" s="67"/>
    </row>
    <row r="9" spans="1:10" ht="18" customHeight="1" x14ac:dyDescent="0.35">
      <c r="A9" s="1"/>
      <c r="B9" s="4" t="s">
        <v>32</v>
      </c>
      <c r="C9" s="44">
        <v>0</v>
      </c>
      <c r="D9" s="39">
        <f t="shared" si="0"/>
        <v>0</v>
      </c>
      <c r="E9" s="11">
        <f>PNM!E9</f>
        <v>14.9628970404294</v>
      </c>
      <c r="F9" s="44">
        <f t="shared" si="1"/>
        <v>0</v>
      </c>
      <c r="G9" s="4"/>
      <c r="H9" s="1"/>
      <c r="I9" s="67"/>
      <c r="J9" s="67"/>
    </row>
    <row r="10" spans="1:10" ht="18" customHeight="1" x14ac:dyDescent="0.35">
      <c r="A10" s="1"/>
      <c r="B10" s="5" t="s">
        <v>33</v>
      </c>
      <c r="C10" s="45">
        <v>4948104</v>
      </c>
      <c r="D10" s="40">
        <f t="shared" si="0"/>
        <v>0.35101328126036374</v>
      </c>
      <c r="E10" s="12">
        <f>PNM!E10</f>
        <v>0.77719258716801898</v>
      </c>
      <c r="F10" s="45">
        <f t="shared" si="1"/>
        <v>13844.267097611124</v>
      </c>
      <c r="G10" s="5"/>
      <c r="H10" s="1"/>
      <c r="I10" s="67"/>
      <c r="J10" s="67"/>
    </row>
    <row r="11" spans="1:10" ht="18" customHeight="1" x14ac:dyDescent="0.35">
      <c r="A11" s="1"/>
      <c r="B11" s="4" t="s">
        <v>34</v>
      </c>
      <c r="C11" s="44">
        <v>0</v>
      </c>
      <c r="D11" s="39">
        <f t="shared" si="0"/>
        <v>0</v>
      </c>
      <c r="E11" s="11">
        <f>PNM!E11</f>
        <v>0</v>
      </c>
      <c r="F11" s="44">
        <f t="shared" si="1"/>
        <v>0</v>
      </c>
      <c r="G11" s="4"/>
      <c r="H11" s="1"/>
      <c r="I11" s="67"/>
      <c r="J11" s="67"/>
    </row>
    <row r="12" spans="1:10" ht="18" customHeight="1" x14ac:dyDescent="0.35">
      <c r="A12" s="1"/>
      <c r="B12" s="4" t="s">
        <v>35</v>
      </c>
      <c r="C12" s="44">
        <v>0</v>
      </c>
      <c r="D12" s="39">
        <f t="shared" si="0"/>
        <v>0</v>
      </c>
      <c r="E12" s="11">
        <f>PNM!E12</f>
        <v>0</v>
      </c>
      <c r="F12" s="44">
        <f t="shared" si="1"/>
        <v>0</v>
      </c>
      <c r="G12" s="4"/>
      <c r="H12" s="1"/>
      <c r="I12" s="67"/>
      <c r="J12" s="67"/>
    </row>
    <row r="13" spans="1:10" ht="18" customHeight="1" x14ac:dyDescent="0.35">
      <c r="A13" s="1"/>
      <c r="B13" s="4" t="s">
        <v>36</v>
      </c>
      <c r="C13" s="44">
        <v>867899</v>
      </c>
      <c r="D13" s="39">
        <f t="shared" si="0"/>
        <v>6.1567840084320868E-2</v>
      </c>
      <c r="E13" s="11">
        <f>PNM!E13</f>
        <v>0</v>
      </c>
      <c r="F13" s="44">
        <f t="shared" si="1"/>
        <v>0</v>
      </c>
      <c r="G13" s="4"/>
      <c r="H13" s="1"/>
      <c r="I13" s="67"/>
      <c r="J13" s="67"/>
    </row>
    <row r="14" spans="1:10" ht="18" customHeight="1" x14ac:dyDescent="0.35">
      <c r="A14" s="1"/>
      <c r="B14" s="6" t="s">
        <v>37</v>
      </c>
      <c r="C14" s="46">
        <v>0</v>
      </c>
      <c r="D14" s="41">
        <f t="shared" si="0"/>
        <v>0</v>
      </c>
      <c r="E14" s="17">
        <v>0</v>
      </c>
      <c r="F14" s="46">
        <f t="shared" si="1"/>
        <v>0</v>
      </c>
      <c r="G14" s="6"/>
      <c r="H14" s="1"/>
      <c r="I14" s="67"/>
      <c r="J14" s="67"/>
    </row>
    <row r="15" spans="1:10" ht="26" x14ac:dyDescent="0.35">
      <c r="A15" s="1"/>
      <c r="B15" s="6" t="s">
        <v>38</v>
      </c>
      <c r="C15" s="46">
        <v>2546098</v>
      </c>
      <c r="D15" s="41">
        <f t="shared" si="0"/>
        <v>0.18061750791625431</v>
      </c>
      <c r="E15" s="17">
        <f>eGRID_AZNM!C16</f>
        <v>106.7828146173561</v>
      </c>
      <c r="F15" s="46">
        <f t="shared" si="1"/>
        <v>978766.23863383604</v>
      </c>
      <c r="G15" s="6" t="s">
        <v>39</v>
      </c>
      <c r="H15" s="1"/>
    </row>
    <row r="16" spans="1:10" x14ac:dyDescent="0.35">
      <c r="A16" s="1"/>
      <c r="B16" s="55" t="s">
        <v>40</v>
      </c>
      <c r="C16" s="56">
        <f>SUM(C5:C15)</f>
        <v>14096629</v>
      </c>
      <c r="D16" s="57">
        <f>SUM(D5:D15)</f>
        <v>1</v>
      </c>
      <c r="E16" s="58"/>
      <c r="F16" s="56">
        <f>SUM(F5:F15)</f>
        <v>4069054.2227250258</v>
      </c>
      <c r="G16" s="52"/>
      <c r="H16" s="1"/>
    </row>
    <row r="17" spans="1:8" x14ac:dyDescent="0.35">
      <c r="A17" s="1"/>
      <c r="B17" s="52"/>
      <c r="C17" s="59"/>
      <c r="D17" s="59"/>
      <c r="E17" s="59"/>
      <c r="F17" s="59"/>
      <c r="G17" s="52"/>
      <c r="H17" s="1"/>
    </row>
    <row r="18" spans="1:8" ht="18.5" x14ac:dyDescent="0.35">
      <c r="A18" s="1"/>
      <c r="B18" s="60" t="s">
        <v>2</v>
      </c>
      <c r="C18" s="61">
        <f>IF(C16&gt;0,F16*1000000/(C16*3600),0)</f>
        <v>80.181782442159786</v>
      </c>
      <c r="D18" s="59"/>
      <c r="E18" s="59"/>
      <c r="F18" s="59"/>
      <c r="G18" s="52"/>
      <c r="H18" s="1"/>
    </row>
    <row r="19" spans="1:8" x14ac:dyDescent="0.35">
      <c r="A19" s="1"/>
      <c r="B19" s="1"/>
      <c r="C19" s="1"/>
      <c r="D19" s="1"/>
      <c r="E19" s="1"/>
      <c r="F19" s="1"/>
      <c r="G19" s="1"/>
      <c r="H19" s="1"/>
    </row>
  </sheetData>
  <sheetProtection algorithmName="SHA-512" hashValue="SrsXL9/nsrMKvlYashZLJpdfGEKgiR162GdzYg4xwJTVnSYZ5k/KXPw9Pl3qqtXaBH2E+FFOZc6KLvxFp1fCHw==" saltValue="84dTAg1JofzGDIcVc+WaFQ==" spinCount="100000" sheet="1" objects="1" scenarios="1"/>
  <pageMargins left="0.75" right="0.75" top="1" bottom="1" header="0.5" footer="0.5"/>
  <pageSetup scale="56"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F37E-A0F1-4B46-AC31-57C3A35BB47D}">
  <sheetPr codeName="Sheet6">
    <pageSetUpPr fitToPage="1"/>
  </sheetPr>
  <dimension ref="A1:J19"/>
  <sheetViews>
    <sheetView showGridLines="0" workbookViewId="0">
      <pane xSplit="1" ySplit="4" topLeftCell="B5" activePane="bottomRight" state="frozen"/>
      <selection pane="topRight"/>
      <selection pane="bottomLeft"/>
      <selection pane="bottomRight" activeCell="D26" sqref="D26"/>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0" x14ac:dyDescent="0.35">
      <c r="A1" s="1"/>
      <c r="B1" s="1"/>
      <c r="C1" s="1"/>
      <c r="D1" s="1"/>
      <c r="E1" s="1"/>
      <c r="F1" s="1"/>
      <c r="G1" s="1"/>
      <c r="H1" s="1"/>
    </row>
    <row r="2" spans="1:10" ht="24" customHeight="1" x14ac:dyDescent="0.35">
      <c r="A2" s="1"/>
      <c r="B2" s="81" t="s">
        <v>99</v>
      </c>
      <c r="C2" s="98"/>
      <c r="D2" s="98"/>
      <c r="E2" s="98"/>
      <c r="F2" s="98"/>
      <c r="G2" s="98"/>
      <c r="H2" s="1"/>
    </row>
    <row r="3" spans="1:10" x14ac:dyDescent="0.35">
      <c r="A3" s="1"/>
      <c r="B3" s="1"/>
      <c r="C3" s="1"/>
      <c r="D3" s="1"/>
      <c r="E3" s="1"/>
      <c r="F3" s="1"/>
      <c r="G3" s="1"/>
      <c r="H3" s="1"/>
    </row>
    <row r="4" spans="1:10" ht="28" customHeight="1" x14ac:dyDescent="0.35">
      <c r="A4" s="1"/>
      <c r="B4" s="13" t="s">
        <v>24</v>
      </c>
      <c r="C4" s="16" t="s">
        <v>25</v>
      </c>
      <c r="D4" s="16" t="s">
        <v>26</v>
      </c>
      <c r="E4" s="16" t="s">
        <v>13</v>
      </c>
      <c r="F4" s="16" t="s">
        <v>21</v>
      </c>
      <c r="G4" s="16" t="s">
        <v>27</v>
      </c>
      <c r="H4" s="1"/>
    </row>
    <row r="5" spans="1:10" ht="18" customHeight="1" x14ac:dyDescent="0.35">
      <c r="A5" s="1"/>
      <c r="B5" s="3" t="s">
        <v>28</v>
      </c>
      <c r="C5" s="43">
        <v>0</v>
      </c>
      <c r="D5" s="38">
        <f t="shared" ref="D5:D15" si="0">IF($C$16&gt;0,C5/$C$16,0)</f>
        <v>0</v>
      </c>
      <c r="E5" s="10">
        <f>PNM!E5</f>
        <v>320.04144003070098</v>
      </c>
      <c r="F5" s="43">
        <f t="shared" ref="F5:F15" si="1">C5*3600*E5/1000000</f>
        <v>0</v>
      </c>
      <c r="G5" s="3"/>
      <c r="H5" s="1"/>
      <c r="I5" s="67"/>
      <c r="J5" s="67"/>
    </row>
    <row r="6" spans="1:10" ht="18" customHeight="1" x14ac:dyDescent="0.35">
      <c r="A6" s="1"/>
      <c r="B6" s="3" t="s">
        <v>29</v>
      </c>
      <c r="C6" s="43">
        <v>66876</v>
      </c>
      <c r="D6" s="38">
        <f t="shared" si="0"/>
        <v>0.11493624678398152</v>
      </c>
      <c r="E6" s="10">
        <f>PNM!E6</f>
        <v>309.212848548208</v>
      </c>
      <c r="F6" s="43">
        <f t="shared" si="1"/>
        <v>74444.106454235851</v>
      </c>
      <c r="G6" s="3"/>
      <c r="H6" s="1"/>
      <c r="I6" s="67"/>
      <c r="J6" s="67"/>
    </row>
    <row r="7" spans="1:10" ht="18" customHeight="1" x14ac:dyDescent="0.35">
      <c r="A7" s="1"/>
      <c r="B7" s="3" t="s">
        <v>30</v>
      </c>
      <c r="C7" s="43">
        <v>10703</v>
      </c>
      <c r="D7" s="38">
        <f t="shared" si="0"/>
        <v>1.8394680443342217E-2</v>
      </c>
      <c r="E7" s="10">
        <f>PNM!E7</f>
        <v>149.02145375606901</v>
      </c>
      <c r="F7" s="43">
        <f t="shared" si="1"/>
        <v>5741.9158303843442</v>
      </c>
      <c r="G7" s="3"/>
      <c r="H7" s="1"/>
      <c r="I7" s="67"/>
      <c r="J7" s="67"/>
    </row>
    <row r="8" spans="1:10" ht="18" customHeight="1" x14ac:dyDescent="0.35">
      <c r="A8" s="1"/>
      <c r="B8" s="4" t="s">
        <v>31</v>
      </c>
      <c r="C8" s="44">
        <v>0</v>
      </c>
      <c r="D8" s="39">
        <f t="shared" si="0"/>
        <v>0</v>
      </c>
      <c r="E8" s="11">
        <f>PNM!E8</f>
        <v>0</v>
      </c>
      <c r="F8" s="44">
        <f t="shared" si="1"/>
        <v>0</v>
      </c>
      <c r="G8" s="4"/>
      <c r="H8" s="1"/>
      <c r="I8" s="67"/>
      <c r="J8" s="67"/>
    </row>
    <row r="9" spans="1:10" ht="18" customHeight="1" x14ac:dyDescent="0.35">
      <c r="A9" s="1"/>
      <c r="B9" s="4" t="s">
        <v>32</v>
      </c>
      <c r="C9" s="44">
        <v>0</v>
      </c>
      <c r="D9" s="39">
        <f t="shared" si="0"/>
        <v>0</v>
      </c>
      <c r="E9" s="11">
        <f>PNM!E9</f>
        <v>14.9628970404294</v>
      </c>
      <c r="F9" s="44">
        <f t="shared" si="1"/>
        <v>0</v>
      </c>
      <c r="G9" s="4"/>
      <c r="H9" s="1"/>
      <c r="I9" s="67"/>
      <c r="J9" s="67"/>
    </row>
    <row r="10" spans="1:10" ht="18" customHeight="1" x14ac:dyDescent="0.35">
      <c r="A10" s="1"/>
      <c r="B10" s="5" t="s">
        <v>33</v>
      </c>
      <c r="C10" s="45">
        <v>0</v>
      </c>
      <c r="D10" s="40">
        <f t="shared" si="0"/>
        <v>0</v>
      </c>
      <c r="E10" s="12">
        <f>PNM!E10</f>
        <v>0.77719258716801898</v>
      </c>
      <c r="F10" s="45">
        <f t="shared" si="1"/>
        <v>0</v>
      </c>
      <c r="G10" s="5"/>
      <c r="H10" s="1"/>
      <c r="I10" s="67"/>
      <c r="J10" s="67"/>
    </row>
    <row r="11" spans="1:10" ht="18" customHeight="1" x14ac:dyDescent="0.35">
      <c r="A11" s="1"/>
      <c r="B11" s="4" t="s">
        <v>34</v>
      </c>
      <c r="C11" s="44">
        <v>72405</v>
      </c>
      <c r="D11" s="39">
        <f t="shared" si="0"/>
        <v>0.1244386468747261</v>
      </c>
      <c r="E11" s="11">
        <f>PNM!E11</f>
        <v>0</v>
      </c>
      <c r="F11" s="44">
        <f t="shared" si="1"/>
        <v>0</v>
      </c>
      <c r="G11" s="4"/>
      <c r="H11" s="1"/>
      <c r="I11" s="67"/>
      <c r="J11" s="67"/>
    </row>
    <row r="12" spans="1:10" ht="18" customHeight="1" x14ac:dyDescent="0.35">
      <c r="A12" s="1"/>
      <c r="B12" s="4" t="s">
        <v>35</v>
      </c>
      <c r="C12" s="44">
        <v>0</v>
      </c>
      <c r="D12" s="39">
        <f t="shared" si="0"/>
        <v>0</v>
      </c>
      <c r="E12" s="11">
        <f>PNM!E12</f>
        <v>0</v>
      </c>
      <c r="F12" s="44">
        <f t="shared" si="1"/>
        <v>0</v>
      </c>
      <c r="G12" s="4"/>
      <c r="H12" s="1"/>
      <c r="I12" s="67"/>
      <c r="J12" s="67"/>
    </row>
    <row r="13" spans="1:10" ht="18" customHeight="1" x14ac:dyDescent="0.35">
      <c r="A13" s="1"/>
      <c r="B13" s="4" t="s">
        <v>36</v>
      </c>
      <c r="C13" s="44">
        <v>0</v>
      </c>
      <c r="D13" s="39">
        <f t="shared" si="0"/>
        <v>0</v>
      </c>
      <c r="E13" s="11">
        <f>PNM!E13</f>
        <v>0</v>
      </c>
      <c r="F13" s="44">
        <f t="shared" si="1"/>
        <v>0</v>
      </c>
      <c r="G13" s="4"/>
      <c r="H13" s="1"/>
      <c r="I13" s="67"/>
      <c r="J13" s="67"/>
    </row>
    <row r="14" spans="1:10" ht="18" customHeight="1" x14ac:dyDescent="0.35">
      <c r="A14" s="1"/>
      <c r="B14" s="6" t="s">
        <v>37</v>
      </c>
      <c r="C14" s="46">
        <v>0</v>
      </c>
      <c r="D14" s="41">
        <f t="shared" si="0"/>
        <v>0</v>
      </c>
      <c r="E14" s="17">
        <v>0</v>
      </c>
      <c r="F14" s="46">
        <f t="shared" si="1"/>
        <v>0</v>
      </c>
      <c r="G14" s="6"/>
      <c r="H14" s="1"/>
      <c r="I14" s="67"/>
      <c r="J14" s="67"/>
    </row>
    <row r="15" spans="1:10" ht="26" x14ac:dyDescent="0.35">
      <c r="A15" s="1"/>
      <c r="B15" s="6" t="s">
        <v>38</v>
      </c>
      <c r="C15" s="46">
        <v>431869</v>
      </c>
      <c r="D15" s="41">
        <f t="shared" si="0"/>
        <v>0.74223042589795019</v>
      </c>
      <c r="E15" s="17">
        <f>eGRID_AZNM!C16</f>
        <v>106.7828146173561</v>
      </c>
      <c r="F15" s="46">
        <f t="shared" si="1"/>
        <v>166018.27451753867</v>
      </c>
      <c r="G15" s="6" t="s">
        <v>39</v>
      </c>
      <c r="H15" s="1"/>
    </row>
    <row r="16" spans="1:10" x14ac:dyDescent="0.35">
      <c r="A16" s="1"/>
      <c r="B16" s="55" t="s">
        <v>40</v>
      </c>
      <c r="C16" s="56">
        <f>SUM(C5:C15)</f>
        <v>581853</v>
      </c>
      <c r="D16" s="57">
        <f>SUM(D5:D15)</f>
        <v>1</v>
      </c>
      <c r="E16" s="58"/>
      <c r="F16" s="56">
        <f>SUM(F5:F15)</f>
        <v>246204.29680215887</v>
      </c>
      <c r="G16" s="52"/>
      <c r="H16" s="1"/>
    </row>
    <row r="17" spans="1:8" x14ac:dyDescent="0.35">
      <c r="A17" s="1"/>
      <c r="B17" s="52"/>
      <c r="C17" s="59"/>
      <c r="D17" s="59"/>
      <c r="E17" s="59"/>
      <c r="F17" s="59"/>
      <c r="G17" s="52"/>
      <c r="H17" s="1"/>
    </row>
    <row r="18" spans="1:8" ht="18.5" x14ac:dyDescent="0.35">
      <c r="A18" s="1"/>
      <c r="B18" s="60" t="s">
        <v>2</v>
      </c>
      <c r="C18" s="61">
        <f>IF(C16&gt;0,F16*1000000/(C16*3600),0)</f>
        <v>117.53842026258201</v>
      </c>
      <c r="D18" s="59"/>
      <c r="E18" s="59"/>
      <c r="F18" s="59"/>
      <c r="G18" s="52"/>
      <c r="H18" s="1"/>
    </row>
    <row r="19" spans="1:8" x14ac:dyDescent="0.35">
      <c r="A19" s="1"/>
      <c r="B19" s="1"/>
      <c r="C19" s="1"/>
      <c r="D19" s="1"/>
      <c r="E19" s="1"/>
      <c r="F19" s="1"/>
      <c r="G19" s="1"/>
      <c r="H19" s="1"/>
    </row>
  </sheetData>
  <sheetProtection algorithmName="SHA-512" hashValue="Y+tu6ULFfWWmkspWG2Pn0onWWckvdHTslDYZKJvejJ70Xk28N5cHy+xhxHC4GUEr12Mt2EjDRekKb1vTNXCplw==" saltValue="6QvQ8nhK2Ibma3yezaLipQ==" spinCount="100000" sheet="1" objects="1" scenarios="1"/>
  <mergeCells count="1">
    <mergeCell ref="B2:G2"/>
  </mergeCells>
  <pageMargins left="0.75" right="0.75" top="1" bottom="1" header="0.5" footer="0.5"/>
  <pageSetup scale="56"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E2C76-C3AC-484F-BFBC-57C17DF14802}">
  <sheetPr codeName="Sheet7">
    <pageSetUpPr fitToPage="1"/>
  </sheetPr>
  <dimension ref="A1:J22"/>
  <sheetViews>
    <sheetView showGridLines="0" workbookViewId="0">
      <pane xSplit="1" ySplit="4" topLeftCell="B5" activePane="bottomRight" state="frozen"/>
      <selection pane="topRight"/>
      <selection pane="bottomLeft"/>
      <selection pane="bottomRight" activeCell="K15" sqref="K15"/>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0" x14ac:dyDescent="0.35">
      <c r="A1" s="1"/>
      <c r="B1" s="1"/>
      <c r="C1" s="1"/>
      <c r="D1" s="1"/>
      <c r="E1" s="1"/>
      <c r="F1" s="1"/>
      <c r="G1" s="1"/>
      <c r="H1" s="1"/>
    </row>
    <row r="2" spans="1:10" ht="24" customHeight="1" x14ac:dyDescent="0.35">
      <c r="A2" s="1"/>
      <c r="B2" s="49" t="s">
        <v>100</v>
      </c>
      <c r="C2" s="50"/>
      <c r="D2" s="50"/>
      <c r="E2" s="50"/>
      <c r="F2" s="50"/>
      <c r="G2" s="50"/>
      <c r="H2" s="1"/>
    </row>
    <row r="3" spans="1:10" x14ac:dyDescent="0.35">
      <c r="A3" s="1"/>
      <c r="B3" s="1"/>
      <c r="C3" s="1"/>
      <c r="D3" s="1"/>
      <c r="E3" s="1"/>
      <c r="F3" s="1"/>
      <c r="G3" s="1"/>
      <c r="H3" s="1"/>
    </row>
    <row r="4" spans="1:10" ht="28" customHeight="1" x14ac:dyDescent="0.35">
      <c r="A4" s="1"/>
      <c r="B4" s="13" t="s">
        <v>24</v>
      </c>
      <c r="C4" s="16" t="s">
        <v>25</v>
      </c>
      <c r="D4" s="16" t="s">
        <v>26</v>
      </c>
      <c r="E4" s="16" t="s">
        <v>13</v>
      </c>
      <c r="F4" s="16" t="s">
        <v>21</v>
      </c>
      <c r="G4" s="16" t="s">
        <v>27</v>
      </c>
      <c r="H4" s="1"/>
    </row>
    <row r="5" spans="1:10" ht="18" customHeight="1" x14ac:dyDescent="0.35">
      <c r="A5" s="1"/>
      <c r="B5" s="3" t="s">
        <v>28</v>
      </c>
      <c r="C5" s="43"/>
      <c r="D5" s="38">
        <v>0</v>
      </c>
      <c r="E5" s="10">
        <f>PNM!E5</f>
        <v>320.04144003070098</v>
      </c>
      <c r="F5" s="43"/>
      <c r="G5" s="3"/>
      <c r="H5" s="1"/>
      <c r="I5" s="67"/>
      <c r="J5" s="67"/>
    </row>
    <row r="6" spans="1:10" ht="18" customHeight="1" x14ac:dyDescent="0.35">
      <c r="A6" s="1"/>
      <c r="B6" s="3" t="s">
        <v>29</v>
      </c>
      <c r="C6" s="43"/>
      <c r="D6" s="38">
        <v>0.24</v>
      </c>
      <c r="E6" s="10">
        <f>PNM!E6</f>
        <v>309.212848548208</v>
      </c>
      <c r="F6" s="43"/>
      <c r="G6" s="3"/>
      <c r="H6" s="1"/>
      <c r="I6" s="67"/>
      <c r="J6" s="67"/>
    </row>
    <row r="7" spans="1:10" ht="18" customHeight="1" x14ac:dyDescent="0.35">
      <c r="A7" s="1"/>
      <c r="B7" s="3" t="s">
        <v>30</v>
      </c>
      <c r="C7" s="43"/>
      <c r="D7" s="38">
        <v>0.62</v>
      </c>
      <c r="E7" s="10">
        <f>PNM!E7</f>
        <v>149.02145375606901</v>
      </c>
      <c r="F7" s="43"/>
      <c r="G7" s="3"/>
      <c r="H7" s="1"/>
      <c r="I7" s="67"/>
      <c r="J7" s="67"/>
    </row>
    <row r="8" spans="1:10" ht="18" customHeight="1" x14ac:dyDescent="0.35">
      <c r="A8" s="1"/>
      <c r="B8" s="4" t="s">
        <v>31</v>
      </c>
      <c r="C8" s="44"/>
      <c r="D8" s="39">
        <f t="shared" ref="D8:D13" si="0">IF($C$16&gt;0,C8/$C$16,0)</f>
        <v>0</v>
      </c>
      <c r="E8" s="11">
        <f>PNM!E8</f>
        <v>0</v>
      </c>
      <c r="F8" s="44"/>
      <c r="G8" s="4"/>
      <c r="H8" s="1"/>
      <c r="I8" s="67"/>
      <c r="J8" s="67"/>
    </row>
    <row r="9" spans="1:10" ht="18" customHeight="1" x14ac:dyDescent="0.35">
      <c r="A9" s="1"/>
      <c r="B9" s="4" t="s">
        <v>32</v>
      </c>
      <c r="C9" s="44"/>
      <c r="D9" s="39">
        <f t="shared" si="0"/>
        <v>0</v>
      </c>
      <c r="E9" s="11">
        <f>PNM!E9</f>
        <v>14.9628970404294</v>
      </c>
      <c r="F9" s="44"/>
      <c r="G9" s="4"/>
      <c r="H9" s="1"/>
      <c r="I9" s="67"/>
      <c r="J9" s="67"/>
    </row>
    <row r="10" spans="1:10" ht="18" customHeight="1" x14ac:dyDescent="0.35">
      <c r="A10" s="1"/>
      <c r="B10" s="5" t="s">
        <v>33</v>
      </c>
      <c r="C10" s="45"/>
      <c r="D10" s="40">
        <f t="shared" si="0"/>
        <v>0</v>
      </c>
      <c r="E10" s="12">
        <f>PNM!E10</f>
        <v>0.77719258716801898</v>
      </c>
      <c r="F10" s="45"/>
      <c r="G10" s="5"/>
      <c r="H10" s="1"/>
      <c r="I10" s="67"/>
      <c r="J10" s="67"/>
    </row>
    <row r="11" spans="1:10" ht="18" customHeight="1" x14ac:dyDescent="0.35">
      <c r="A11" s="1"/>
      <c r="B11" s="4" t="s">
        <v>34</v>
      </c>
      <c r="C11" s="44"/>
      <c r="D11" s="39">
        <f t="shared" si="0"/>
        <v>0</v>
      </c>
      <c r="E11" s="11">
        <f>PNM!E11</f>
        <v>0</v>
      </c>
      <c r="F11" s="44"/>
      <c r="G11" s="4"/>
      <c r="H11" s="1"/>
      <c r="I11" s="67"/>
      <c r="J11" s="67"/>
    </row>
    <row r="12" spans="1:10" ht="18" customHeight="1" x14ac:dyDescent="0.35">
      <c r="A12" s="1"/>
      <c r="B12" s="4" t="s">
        <v>35</v>
      </c>
      <c r="C12" s="44"/>
      <c r="D12" s="39">
        <f t="shared" si="0"/>
        <v>0</v>
      </c>
      <c r="E12" s="11">
        <f>PNM!E12</f>
        <v>0</v>
      </c>
      <c r="F12" s="44"/>
      <c r="G12" s="4"/>
      <c r="H12" s="1"/>
      <c r="I12" s="67"/>
      <c r="J12" s="67"/>
    </row>
    <row r="13" spans="1:10" ht="18" customHeight="1" x14ac:dyDescent="0.35">
      <c r="A13" s="1"/>
      <c r="B13" s="4" t="s">
        <v>36</v>
      </c>
      <c r="C13" s="44"/>
      <c r="D13" s="39">
        <f t="shared" si="0"/>
        <v>0</v>
      </c>
      <c r="E13" s="11">
        <f>PNM!E13</f>
        <v>0</v>
      </c>
      <c r="F13" s="44"/>
      <c r="G13" s="4"/>
      <c r="H13" s="1"/>
      <c r="I13" s="67"/>
      <c r="J13" s="67"/>
    </row>
    <row r="14" spans="1:10" ht="18" customHeight="1" x14ac:dyDescent="0.35">
      <c r="A14" s="1"/>
      <c r="B14" s="6" t="s">
        <v>37</v>
      </c>
      <c r="C14" s="46"/>
      <c r="D14" s="41">
        <f>IF($C$16&gt;0,C14/$C$16,0)</f>
        <v>0</v>
      </c>
      <c r="E14" s="17">
        <v>0</v>
      </c>
      <c r="F14" s="46"/>
      <c r="G14" s="6"/>
      <c r="H14" s="1"/>
      <c r="I14" s="67"/>
      <c r="J14" s="67"/>
    </row>
    <row r="15" spans="1:10" ht="26" x14ac:dyDescent="0.35">
      <c r="A15" s="1"/>
      <c r="B15" s="6" t="s">
        <v>38</v>
      </c>
      <c r="C15" s="46"/>
      <c r="D15" s="41">
        <v>0.14000000000000001</v>
      </c>
      <c r="E15" s="17">
        <f>eGRID_AZNM!C16</f>
        <v>106.7828146173561</v>
      </c>
      <c r="F15" s="46"/>
      <c r="G15" s="6" t="s">
        <v>39</v>
      </c>
      <c r="H15" s="1"/>
    </row>
    <row r="16" spans="1:10" x14ac:dyDescent="0.35">
      <c r="A16" s="1"/>
      <c r="B16" s="55" t="s">
        <v>40</v>
      </c>
      <c r="C16" s="56"/>
      <c r="D16" s="57">
        <f>SUM(D5:D15)</f>
        <v>1</v>
      </c>
      <c r="E16" s="58"/>
      <c r="F16" s="56"/>
      <c r="G16" s="52"/>
      <c r="H16" s="1"/>
    </row>
    <row r="17" spans="1:8" x14ac:dyDescent="0.35">
      <c r="A17" s="1"/>
      <c r="B17" s="52"/>
      <c r="C17" s="59"/>
      <c r="D17" s="59"/>
      <c r="E17" s="59"/>
      <c r="F17" s="59"/>
      <c r="G17" s="52"/>
      <c r="H17" s="1"/>
    </row>
    <row r="18" spans="1:8" ht="18.5" x14ac:dyDescent="0.35">
      <c r="A18" s="1"/>
      <c r="B18" s="60" t="s">
        <v>2</v>
      </c>
      <c r="C18" s="61">
        <f>(D5*E5+D6*E6+D7*E7+D8*E8+D9*E9+D10*E10+D11*E11+D12*E12+D13*E13+D15*E15)</f>
        <v>181.55397902676259</v>
      </c>
      <c r="D18" s="59"/>
      <c r="E18" s="59"/>
      <c r="F18" s="59"/>
      <c r="G18" s="52"/>
      <c r="H18" s="1"/>
    </row>
    <row r="19" spans="1:8" x14ac:dyDescent="0.35">
      <c r="A19" s="1"/>
      <c r="B19" s="1"/>
      <c r="C19" s="1"/>
      <c r="D19" s="1"/>
      <c r="E19" s="1"/>
      <c r="F19" s="1"/>
      <c r="G19" s="1"/>
      <c r="H19" s="1"/>
    </row>
    <row r="20" spans="1:8" x14ac:dyDescent="0.35">
      <c r="A20" s="1"/>
      <c r="B20" s="99" t="s">
        <v>101</v>
      </c>
      <c r="C20" s="100"/>
      <c r="D20" s="100"/>
      <c r="E20" s="100"/>
      <c r="F20" s="100"/>
      <c r="G20" s="101"/>
      <c r="H20" s="1"/>
    </row>
    <row r="21" spans="1:8" x14ac:dyDescent="0.35">
      <c r="A21" s="1"/>
      <c r="B21" s="102"/>
      <c r="C21" s="103"/>
      <c r="D21" s="103"/>
      <c r="E21" s="103"/>
      <c r="F21" s="103"/>
      <c r="G21" s="104"/>
      <c r="H21" s="1"/>
    </row>
    <row r="22" spans="1:8" x14ac:dyDescent="0.35">
      <c r="A22" s="1"/>
      <c r="B22" s="1"/>
      <c r="C22" s="1"/>
      <c r="D22" s="1"/>
      <c r="E22" s="1"/>
      <c r="F22" s="1"/>
      <c r="G22" s="1"/>
      <c r="H22" s="1"/>
    </row>
  </sheetData>
  <sheetProtection algorithmName="SHA-512" hashValue="tFvOZe2bxFLqpszG2qXrsYypvI3IJAhQkgSJYf4WVxwA8qzsIJFgp8wVuOZv5PiJjYSl1D1+yvgWM/nn4xrGew==" saltValue="8OBZVa98NxpcJjT1v15x7A==" spinCount="100000" sheet="1" objects="1" scenarios="1"/>
  <mergeCells count="1">
    <mergeCell ref="B20:G21"/>
  </mergeCells>
  <pageMargins left="0.75" right="0.75" top="1" bottom="1" header="0.5" footer="0.5"/>
  <pageSetup scale="56"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121D-29A9-4435-82FB-3E04C6C6EB96}">
  <sheetPr codeName="Sheet8">
    <pageSetUpPr fitToPage="1"/>
  </sheetPr>
  <dimension ref="A1:J29"/>
  <sheetViews>
    <sheetView showGridLines="0" workbookViewId="0">
      <pane xSplit="1" ySplit="4" topLeftCell="B15" activePane="bottomRight" state="frozen"/>
      <selection pane="topRight"/>
      <selection pane="bottomLeft"/>
      <selection pane="bottomRight" activeCell="E13" sqref="E13"/>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0" x14ac:dyDescent="0.35">
      <c r="A1" s="1"/>
      <c r="B1" s="1"/>
      <c r="C1" s="1"/>
      <c r="D1" s="1"/>
      <c r="E1" s="1"/>
      <c r="F1" s="1"/>
      <c r="G1" s="1"/>
      <c r="H1" s="1"/>
    </row>
    <row r="2" spans="1:10" ht="24" customHeight="1" x14ac:dyDescent="0.35">
      <c r="A2" s="1"/>
      <c r="B2" s="84" t="s">
        <v>102</v>
      </c>
      <c r="C2" s="85"/>
      <c r="D2" s="85"/>
      <c r="E2" s="85"/>
      <c r="F2" s="85"/>
      <c r="G2" s="85"/>
      <c r="H2" s="1"/>
    </row>
    <row r="3" spans="1:10" x14ac:dyDescent="0.35">
      <c r="A3" s="1"/>
      <c r="B3" s="1"/>
      <c r="C3" s="1"/>
      <c r="D3" s="1"/>
      <c r="E3" s="1"/>
      <c r="F3" s="1"/>
      <c r="G3" s="1"/>
      <c r="H3" s="1"/>
    </row>
    <row r="4" spans="1:10" ht="28" customHeight="1" x14ac:dyDescent="0.35">
      <c r="A4" s="1"/>
      <c r="B4" s="13" t="s">
        <v>24</v>
      </c>
      <c r="C4" s="16" t="s">
        <v>25</v>
      </c>
      <c r="D4" s="16" t="s">
        <v>26</v>
      </c>
      <c r="E4" s="16" t="s">
        <v>13</v>
      </c>
      <c r="F4" s="16" t="s">
        <v>21</v>
      </c>
      <c r="G4" s="16" t="s">
        <v>27</v>
      </c>
      <c r="H4" s="1"/>
    </row>
    <row r="5" spans="1:10" ht="18" customHeight="1" x14ac:dyDescent="0.35">
      <c r="A5" s="1"/>
      <c r="B5" s="3" t="s">
        <v>28</v>
      </c>
      <c r="C5" s="43"/>
      <c r="D5" s="38">
        <v>0</v>
      </c>
      <c r="E5" s="10">
        <f>PNM!E5</f>
        <v>320.04144003070098</v>
      </c>
      <c r="F5" s="43"/>
      <c r="G5" s="3"/>
      <c r="H5" s="1"/>
      <c r="I5" s="67"/>
      <c r="J5" s="67"/>
    </row>
    <row r="6" spans="1:10" ht="18" customHeight="1" x14ac:dyDescent="0.35">
      <c r="A6" s="1"/>
      <c r="B6" s="3" t="s">
        <v>29</v>
      </c>
      <c r="C6" s="43"/>
      <c r="D6" s="38">
        <v>0.11</v>
      </c>
      <c r="E6" s="10">
        <f>PNM!E6</f>
        <v>309.212848548208</v>
      </c>
      <c r="F6" s="43"/>
      <c r="G6" s="3"/>
      <c r="H6" s="1"/>
      <c r="I6" s="67"/>
      <c r="J6" s="67"/>
    </row>
    <row r="7" spans="1:10" ht="18" customHeight="1" x14ac:dyDescent="0.35">
      <c r="A7" s="1"/>
      <c r="B7" s="3" t="s">
        <v>30</v>
      </c>
      <c r="C7" s="43"/>
      <c r="D7" s="38">
        <v>0.06</v>
      </c>
      <c r="E7" s="10">
        <f>PNM!E7</f>
        <v>149.02145375606901</v>
      </c>
      <c r="F7" s="43"/>
      <c r="G7" s="3"/>
      <c r="H7" s="1"/>
      <c r="I7" s="67"/>
      <c r="J7" s="67"/>
    </row>
    <row r="8" spans="1:10" ht="18" customHeight="1" x14ac:dyDescent="0.35">
      <c r="A8" s="1"/>
      <c r="B8" s="4" t="s">
        <v>31</v>
      </c>
      <c r="C8" s="44"/>
      <c r="D8" s="39">
        <f t="shared" ref="D8:D10" si="0">IF($C$16&gt;0,C8/$C$16,0)</f>
        <v>0</v>
      </c>
      <c r="E8" s="11">
        <f>PNM!E8</f>
        <v>0</v>
      </c>
      <c r="F8" s="44"/>
      <c r="G8" s="4"/>
      <c r="H8" s="1"/>
      <c r="I8" s="67"/>
      <c r="J8" s="67"/>
    </row>
    <row r="9" spans="1:10" ht="18" customHeight="1" x14ac:dyDescent="0.35">
      <c r="A9" s="1"/>
      <c r="B9" s="4" t="s">
        <v>32</v>
      </c>
      <c r="C9" s="44"/>
      <c r="D9" s="39">
        <f t="shared" si="0"/>
        <v>0</v>
      </c>
      <c r="E9" s="11">
        <f>PNM!E9</f>
        <v>14.9628970404294</v>
      </c>
      <c r="F9" s="44"/>
      <c r="G9" s="4"/>
      <c r="H9" s="1"/>
      <c r="I9" s="67"/>
      <c r="J9" s="67"/>
    </row>
    <row r="10" spans="1:10" ht="18" customHeight="1" x14ac:dyDescent="0.35">
      <c r="A10" s="1"/>
      <c r="B10" s="5" t="s">
        <v>33</v>
      </c>
      <c r="C10" s="45"/>
      <c r="D10" s="40">
        <f t="shared" si="0"/>
        <v>0</v>
      </c>
      <c r="E10" s="12">
        <f>PNM!E10</f>
        <v>0.77719258716801898</v>
      </c>
      <c r="F10" s="45"/>
      <c r="G10" s="5"/>
      <c r="H10" s="1"/>
      <c r="I10" s="67"/>
      <c r="J10" s="67"/>
    </row>
    <row r="11" spans="1:10" ht="18" customHeight="1" x14ac:dyDescent="0.35">
      <c r="A11" s="1"/>
      <c r="B11" s="4" t="s">
        <v>34</v>
      </c>
      <c r="C11" s="44"/>
      <c r="D11" s="39">
        <v>0.05</v>
      </c>
      <c r="E11" s="11">
        <f>PNM!E11</f>
        <v>0</v>
      </c>
      <c r="F11" s="44"/>
      <c r="G11" s="4"/>
      <c r="H11" s="1"/>
      <c r="I11" s="67"/>
      <c r="J11" s="67"/>
    </row>
    <row r="12" spans="1:10" ht="18" customHeight="1" x14ac:dyDescent="0.35">
      <c r="A12" s="1"/>
      <c r="B12" s="4" t="s">
        <v>35</v>
      </c>
      <c r="C12" s="44"/>
      <c r="D12" s="39">
        <v>0.19</v>
      </c>
      <c r="E12" s="11">
        <f>PNM!E12</f>
        <v>0</v>
      </c>
      <c r="F12" s="44"/>
      <c r="G12" s="4"/>
      <c r="H12" s="1"/>
      <c r="I12" s="67"/>
      <c r="J12" s="67"/>
    </row>
    <row r="13" spans="1:10" ht="18" customHeight="1" x14ac:dyDescent="0.35">
      <c r="A13" s="1"/>
      <c r="B13" s="4" t="s">
        <v>36</v>
      </c>
      <c r="C13" s="44"/>
      <c r="D13" s="39">
        <v>0.02</v>
      </c>
      <c r="E13" s="11">
        <f>PNM!E13</f>
        <v>0</v>
      </c>
      <c r="F13" s="44"/>
      <c r="G13" s="4"/>
      <c r="H13" s="1"/>
      <c r="I13" s="67"/>
      <c r="J13" s="67"/>
    </row>
    <row r="14" spans="1:10" ht="18" customHeight="1" x14ac:dyDescent="0.35">
      <c r="A14" s="1"/>
      <c r="B14" s="6" t="s">
        <v>37</v>
      </c>
      <c r="C14" s="46"/>
      <c r="D14" s="41">
        <f>IF($C$16&gt;0,C14/$C$16,0)</f>
        <v>0</v>
      </c>
      <c r="E14" s="17">
        <v>0</v>
      </c>
      <c r="F14" s="46"/>
      <c r="G14" s="6"/>
      <c r="H14" s="1"/>
      <c r="I14" s="67"/>
      <c r="J14" s="67"/>
    </row>
    <row r="15" spans="1:10" ht="26" x14ac:dyDescent="0.35">
      <c r="A15" s="1"/>
      <c r="B15" s="6" t="s">
        <v>38</v>
      </c>
      <c r="C15" s="46"/>
      <c r="D15" s="41">
        <v>0.56999999999999995</v>
      </c>
      <c r="E15" s="17">
        <f>eGRID_SPSO!C17</f>
        <v>121.46526233353256</v>
      </c>
      <c r="F15" s="46"/>
      <c r="G15" s="6" t="s">
        <v>63</v>
      </c>
      <c r="H15" s="1"/>
      <c r="I15" s="75"/>
    </row>
    <row r="16" spans="1:10" x14ac:dyDescent="0.35">
      <c r="A16" s="1"/>
      <c r="B16" s="55" t="s">
        <v>40</v>
      </c>
      <c r="C16" s="56"/>
      <c r="D16" s="57">
        <f>SUM(D5:D15)</f>
        <v>1</v>
      </c>
      <c r="E16" s="58"/>
      <c r="F16" s="56"/>
      <c r="G16" s="52"/>
      <c r="H16" s="1"/>
    </row>
    <row r="17" spans="1:8" x14ac:dyDescent="0.35">
      <c r="A17" s="1"/>
      <c r="B17" s="52"/>
      <c r="C17" s="59"/>
      <c r="D17" s="59"/>
      <c r="E17" s="59"/>
      <c r="F17" s="59"/>
      <c r="G17" s="52"/>
      <c r="H17" s="1"/>
    </row>
    <row r="18" spans="1:8" ht="18.5" x14ac:dyDescent="0.35">
      <c r="A18" s="1"/>
      <c r="B18" s="60" t="s">
        <v>2</v>
      </c>
      <c r="C18" s="61">
        <f>(D5*E5+D6*E6+D7*E7+D8*E8+D9*E9+D10*E10+D11*E11+D12*E12+D13*E13+D15*E15)</f>
        <v>112.18990009578059</v>
      </c>
      <c r="D18" s="59"/>
      <c r="E18" s="59"/>
      <c r="F18" s="59"/>
      <c r="G18" s="52"/>
      <c r="H18" s="1"/>
    </row>
    <row r="19" spans="1:8" x14ac:dyDescent="0.35">
      <c r="A19" s="1"/>
      <c r="B19" s="1"/>
      <c r="C19" s="1"/>
      <c r="D19" s="1"/>
      <c r="E19" s="1"/>
      <c r="F19" s="1"/>
      <c r="G19" s="1"/>
      <c r="H19" s="1"/>
    </row>
    <row r="20" spans="1:8" ht="15" customHeight="1" x14ac:dyDescent="0.35">
      <c r="A20" s="1"/>
      <c r="B20" s="86" t="s">
        <v>103</v>
      </c>
      <c r="C20" s="87"/>
      <c r="D20" s="87"/>
      <c r="E20" s="87"/>
      <c r="F20" s="87"/>
      <c r="G20" s="88"/>
      <c r="H20" s="1"/>
    </row>
    <row r="21" spans="1:8" ht="44.25" customHeight="1" x14ac:dyDescent="0.35">
      <c r="A21" s="1"/>
      <c r="B21" s="95" t="s">
        <v>104</v>
      </c>
      <c r="C21" s="96"/>
      <c r="D21" s="96"/>
      <c r="E21" s="96"/>
      <c r="F21" s="96"/>
      <c r="G21" s="97"/>
      <c r="H21" s="1"/>
    </row>
    <row r="22" spans="1:8" ht="15" customHeight="1" x14ac:dyDescent="0.35">
      <c r="A22" s="1"/>
      <c r="B22" s="78" t="s">
        <v>105</v>
      </c>
      <c r="C22" s="79"/>
      <c r="D22" s="96" t="s">
        <v>106</v>
      </c>
      <c r="E22" s="96"/>
      <c r="F22" s="96"/>
      <c r="G22" s="97"/>
      <c r="H22" s="1"/>
    </row>
    <row r="23" spans="1:8" ht="15" customHeight="1" x14ac:dyDescent="0.35">
      <c r="A23" s="1"/>
      <c r="B23" s="54" t="s">
        <v>107</v>
      </c>
      <c r="C23" s="80"/>
      <c r="D23" s="108" t="s">
        <v>108</v>
      </c>
      <c r="E23" s="108"/>
      <c r="F23" s="108"/>
      <c r="G23" s="109"/>
      <c r="H23" s="1"/>
    </row>
    <row r="24" spans="1:8" x14ac:dyDescent="0.35">
      <c r="A24" s="1"/>
      <c r="B24" s="36"/>
      <c r="C24" s="33"/>
      <c r="D24" s="36"/>
      <c r="E24" s="33"/>
      <c r="F24" s="36"/>
      <c r="G24" s="33"/>
      <c r="H24" s="1"/>
    </row>
    <row r="25" spans="1:8" ht="81.75" customHeight="1" x14ac:dyDescent="0.35">
      <c r="A25" s="1"/>
      <c r="B25" s="105" t="s">
        <v>109</v>
      </c>
      <c r="C25" s="106"/>
      <c r="D25" s="106"/>
      <c r="E25" s="106"/>
      <c r="F25" s="106"/>
      <c r="G25" s="107"/>
      <c r="H25" s="1"/>
    </row>
    <row r="26" spans="1:8" x14ac:dyDescent="0.35">
      <c r="A26" s="1"/>
      <c r="B26" s="1"/>
      <c r="C26" s="1"/>
      <c r="D26" s="1"/>
      <c r="E26" s="1"/>
      <c r="F26" s="1"/>
      <c r="G26" s="1"/>
      <c r="H26" s="1"/>
    </row>
    <row r="27" spans="1:8" x14ac:dyDescent="0.35">
      <c r="A27" s="1"/>
      <c r="B27" s="99" t="s">
        <v>110</v>
      </c>
      <c r="C27" s="100"/>
      <c r="D27" s="100"/>
      <c r="E27" s="100"/>
      <c r="F27" s="100"/>
      <c r="G27" s="101"/>
      <c r="H27" s="1"/>
    </row>
    <row r="28" spans="1:8" x14ac:dyDescent="0.35">
      <c r="A28" s="1"/>
      <c r="B28" s="102"/>
      <c r="C28" s="103"/>
      <c r="D28" s="103"/>
      <c r="E28" s="103"/>
      <c r="F28" s="103"/>
      <c r="G28" s="104"/>
      <c r="H28" s="1"/>
    </row>
    <row r="29" spans="1:8" x14ac:dyDescent="0.35">
      <c r="A29" s="1"/>
      <c r="B29" s="1"/>
      <c r="C29" s="1"/>
      <c r="D29" s="1"/>
      <c r="E29" s="1"/>
      <c r="F29" s="1"/>
      <c r="G29" s="1"/>
      <c r="H29" s="1"/>
    </row>
  </sheetData>
  <sheetProtection algorithmName="SHA-512" hashValue="Tql+858+jo1HR1j5EgnkEirBjQkcBNsrQE/y20eaNDsKoT0WvvJW5FQZmp/w0OGVnO8rCUt29o7AOzW7uT8q3g==" saltValue="VDUUCpmpWRebvy3hLs0Yhw==" spinCount="100000" sheet="1" objects="1" scenarios="1"/>
  <mergeCells count="7">
    <mergeCell ref="B2:G2"/>
    <mergeCell ref="B21:G21"/>
    <mergeCell ref="B25:G25"/>
    <mergeCell ref="B27:G28"/>
    <mergeCell ref="B20:G20"/>
    <mergeCell ref="D22:G22"/>
    <mergeCell ref="D23:G23"/>
  </mergeCells>
  <pageMargins left="0.75" right="0.75" top="1" bottom="1" header="0.5" footer="0.5"/>
  <pageSetup scale="56"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55A00-A6AF-497B-94ED-BA960E0563D3}">
  <sheetPr codeName="Sheet9">
    <pageSetUpPr fitToPage="1"/>
  </sheetPr>
  <dimension ref="A1:J21"/>
  <sheetViews>
    <sheetView showGridLines="0" workbookViewId="0">
      <pane xSplit="1" ySplit="4" topLeftCell="B5" activePane="bottomRight" state="frozen"/>
      <selection pane="topRight"/>
      <selection pane="bottomLeft"/>
      <selection pane="bottomRight" activeCell="K17" sqref="K17"/>
    </sheetView>
  </sheetViews>
  <sheetFormatPr defaultColWidth="9.1796875" defaultRowHeight="14.5" x14ac:dyDescent="0.35"/>
  <cols>
    <col min="1" max="1" width="3" style="66" customWidth="1"/>
    <col min="2" max="2" width="30.81640625" style="66" bestFit="1" customWidth="1"/>
    <col min="3" max="3" width="18" style="66" customWidth="1"/>
    <col min="4" max="4" width="13" style="66" customWidth="1"/>
    <col min="5" max="5" width="20" style="66" customWidth="1"/>
    <col min="6" max="6" width="22" style="66" customWidth="1"/>
    <col min="7" max="7" width="48" style="66" customWidth="1"/>
    <col min="8" max="8" width="3" style="66" customWidth="1"/>
    <col min="9" max="16384" width="9.1796875" style="66"/>
  </cols>
  <sheetData>
    <row r="1" spans="1:10" x14ac:dyDescent="0.35">
      <c r="A1" s="1"/>
      <c r="B1" s="1"/>
      <c r="C1" s="1"/>
      <c r="D1" s="1"/>
      <c r="E1" s="1"/>
      <c r="F1" s="1"/>
      <c r="G1" s="1"/>
      <c r="H1" s="1"/>
    </row>
    <row r="2" spans="1:10" ht="24" customHeight="1" x14ac:dyDescent="0.35">
      <c r="A2" s="1"/>
      <c r="B2" s="81" t="s">
        <v>111</v>
      </c>
      <c r="C2" s="98"/>
      <c r="D2" s="98"/>
      <c r="E2" s="98"/>
      <c r="F2" s="98"/>
      <c r="G2" s="98"/>
      <c r="H2" s="1"/>
    </row>
    <row r="3" spans="1:10" x14ac:dyDescent="0.35">
      <c r="A3" s="1"/>
      <c r="B3" s="1"/>
      <c r="C3" s="1"/>
      <c r="D3" s="1"/>
      <c r="E3" s="1"/>
      <c r="F3" s="1"/>
      <c r="G3" s="1"/>
      <c r="H3" s="1"/>
    </row>
    <row r="4" spans="1:10" ht="28" customHeight="1" x14ac:dyDescent="0.35">
      <c r="A4" s="1"/>
      <c r="B4" s="13" t="s">
        <v>24</v>
      </c>
      <c r="C4" s="16" t="s">
        <v>25</v>
      </c>
      <c r="D4" s="16" t="s">
        <v>26</v>
      </c>
      <c r="E4" s="16" t="s">
        <v>13</v>
      </c>
      <c r="F4" s="16" t="s">
        <v>21</v>
      </c>
      <c r="G4" s="16" t="s">
        <v>27</v>
      </c>
      <c r="H4" s="1"/>
    </row>
    <row r="5" spans="1:10" ht="18" customHeight="1" x14ac:dyDescent="0.35">
      <c r="A5" s="1"/>
      <c r="B5" s="3" t="s">
        <v>28</v>
      </c>
      <c r="C5" s="43"/>
      <c r="D5" s="38">
        <v>0</v>
      </c>
      <c r="E5" s="10">
        <f>PNM!E5</f>
        <v>320.04144003070098</v>
      </c>
      <c r="F5" s="43"/>
      <c r="G5" s="3"/>
      <c r="H5" s="1"/>
      <c r="I5" s="67"/>
      <c r="J5" s="67"/>
    </row>
    <row r="6" spans="1:10" ht="18" customHeight="1" x14ac:dyDescent="0.35">
      <c r="A6" s="1"/>
      <c r="B6" s="3" t="s">
        <v>29</v>
      </c>
      <c r="C6" s="43"/>
      <c r="D6" s="38">
        <v>0.111</v>
      </c>
      <c r="E6" s="10">
        <f>PNM!E6</f>
        <v>309.212848548208</v>
      </c>
      <c r="F6" s="43"/>
      <c r="G6" s="3"/>
      <c r="H6" s="1"/>
      <c r="I6" s="67"/>
      <c r="J6" s="67"/>
    </row>
    <row r="7" spans="1:10" ht="39" x14ac:dyDescent="0.35">
      <c r="A7" s="1"/>
      <c r="B7" s="3" t="s">
        <v>30</v>
      </c>
      <c r="C7" s="43"/>
      <c r="D7" s="38">
        <v>0.48499999999999999</v>
      </c>
      <c r="E7" s="10">
        <f>PNM!E7</f>
        <v>149.02145375606901</v>
      </c>
      <c r="F7" s="43"/>
      <c r="G7" s="53" t="s">
        <v>112</v>
      </c>
      <c r="H7" s="1"/>
      <c r="I7" s="67"/>
      <c r="J7" s="67"/>
    </row>
    <row r="8" spans="1:10" ht="18" customHeight="1" x14ac:dyDescent="0.35">
      <c r="A8" s="1"/>
      <c r="B8" s="4" t="s">
        <v>31</v>
      </c>
      <c r="C8" s="44"/>
      <c r="D8" s="39">
        <v>3.5999999999999997E-2</v>
      </c>
      <c r="E8" s="11">
        <f>PNM!E8</f>
        <v>0</v>
      </c>
      <c r="F8" s="44"/>
      <c r="G8" s="4"/>
      <c r="H8" s="1"/>
      <c r="I8" s="67"/>
      <c r="J8" s="67"/>
    </row>
    <row r="9" spans="1:10" ht="18" customHeight="1" x14ac:dyDescent="0.35">
      <c r="A9" s="1"/>
      <c r="B9" s="4" t="s">
        <v>32</v>
      </c>
      <c r="C9" s="44"/>
      <c r="D9" s="39">
        <v>3.0000000000000001E-3</v>
      </c>
      <c r="E9" s="11">
        <f>PNM!E9</f>
        <v>14.9628970404294</v>
      </c>
      <c r="F9" s="44"/>
      <c r="G9" s="4"/>
      <c r="H9" s="1"/>
      <c r="I9" s="67"/>
      <c r="J9" s="67"/>
    </row>
    <row r="10" spans="1:10" ht="18" customHeight="1" x14ac:dyDescent="0.35">
      <c r="A10" s="1"/>
      <c r="B10" s="5" t="s">
        <v>33</v>
      </c>
      <c r="C10" s="45"/>
      <c r="D10" s="40">
        <v>0.18</v>
      </c>
      <c r="E10" s="12">
        <f>PNM!E10</f>
        <v>0.77719258716801898</v>
      </c>
      <c r="F10" s="45"/>
      <c r="G10" s="5"/>
      <c r="H10" s="1"/>
      <c r="I10" s="67"/>
      <c r="J10" s="67"/>
    </row>
    <row r="11" spans="1:10" ht="18" customHeight="1" x14ac:dyDescent="0.35">
      <c r="A11" s="1"/>
      <c r="B11" s="4" t="s">
        <v>34</v>
      </c>
      <c r="C11" s="44"/>
      <c r="D11" s="39">
        <v>2.5999999999999999E-2</v>
      </c>
      <c r="E11" s="11">
        <f>PNM!E11</f>
        <v>0</v>
      </c>
      <c r="F11" s="44"/>
      <c r="G11" s="4"/>
      <c r="H11" s="1"/>
      <c r="I11" s="67"/>
      <c r="J11" s="67"/>
    </row>
    <row r="12" spans="1:10" ht="18" customHeight="1" x14ac:dyDescent="0.35">
      <c r="A12" s="1"/>
      <c r="B12" s="4" t="s">
        <v>35</v>
      </c>
      <c r="C12" s="44"/>
      <c r="D12" s="39">
        <v>7.6999999999999999E-2</v>
      </c>
      <c r="E12" s="11">
        <f>PNM!E12</f>
        <v>0</v>
      </c>
      <c r="F12" s="44"/>
      <c r="G12" s="4"/>
      <c r="H12" s="1"/>
      <c r="I12" s="67"/>
      <c r="J12" s="67"/>
    </row>
    <row r="13" spans="1:10" ht="18" customHeight="1" x14ac:dyDescent="0.35">
      <c r="A13" s="1"/>
      <c r="B13" s="4" t="s">
        <v>36</v>
      </c>
      <c r="C13" s="44"/>
      <c r="D13" s="39">
        <v>8.2000000000000003E-2</v>
      </c>
      <c r="E13" s="11">
        <f>PNM!E13</f>
        <v>0</v>
      </c>
      <c r="F13" s="44"/>
      <c r="G13" s="4"/>
      <c r="H13" s="1"/>
      <c r="I13" s="67"/>
      <c r="J13" s="67"/>
    </row>
    <row r="14" spans="1:10" x14ac:dyDescent="0.35">
      <c r="A14" s="1"/>
      <c r="B14" s="55" t="s">
        <v>40</v>
      </c>
      <c r="C14" s="56"/>
      <c r="D14" s="57">
        <f>SUM(D5:D13)</f>
        <v>0.99999999999999989</v>
      </c>
      <c r="E14" s="58">
        <f>PNM!E14</f>
        <v>0</v>
      </c>
      <c r="F14" s="56"/>
      <c r="G14" s="52"/>
      <c r="H14" s="1"/>
    </row>
    <row r="15" spans="1:10" x14ac:dyDescent="0.35">
      <c r="A15" s="1"/>
      <c r="B15" s="52"/>
      <c r="C15" s="59"/>
      <c r="D15" s="59"/>
      <c r="E15" s="59"/>
      <c r="F15" s="59"/>
      <c r="G15" s="52"/>
      <c r="H15" s="1"/>
    </row>
    <row r="16" spans="1:10" ht="18.5" x14ac:dyDescent="0.35">
      <c r="A16" s="1"/>
      <c r="B16" s="60" t="s">
        <v>2</v>
      </c>
      <c r="C16" s="61">
        <f>(D5*E5+D6*E6+D7*E7+D8*E8+D9*E9+D10*E10+D11*E11+D12*E12+D13*E13)</f>
        <v>106.7828146173561</v>
      </c>
      <c r="D16" s="59"/>
      <c r="E16" s="59"/>
      <c r="F16" s="59"/>
      <c r="G16" s="52"/>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96" t="s">
        <v>113</v>
      </c>
      <c r="C19" s="96"/>
      <c r="D19" s="96"/>
      <c r="E19" s="96"/>
      <c r="F19" s="96"/>
      <c r="G19" s="96"/>
      <c r="H19" s="1"/>
    </row>
    <row r="20" spans="1:8" x14ac:dyDescent="0.35">
      <c r="A20" s="1"/>
      <c r="B20" s="96"/>
      <c r="C20" s="96"/>
      <c r="D20" s="96"/>
      <c r="E20" s="96"/>
      <c r="F20" s="96"/>
      <c r="G20" s="96"/>
      <c r="H20" s="1"/>
    </row>
    <row r="21" spans="1:8" x14ac:dyDescent="0.35">
      <c r="A21" s="1"/>
      <c r="B21" s="1"/>
      <c r="C21" s="1"/>
      <c r="D21" s="1"/>
      <c r="E21" s="1"/>
      <c r="F21" s="1"/>
      <c r="G21" s="1"/>
      <c r="H21" s="1"/>
    </row>
  </sheetData>
  <sheetProtection algorithmName="SHA-512" hashValue="2JC7u1MT0mnqjkVz4YYbY5YIdhJrY/6xMCTtjnMyc7VaXGCnOpPVuCGOlUPAGN2O0cp/VQBfYqIEoEkD/oyW/A==" saltValue="Y7ukGxwvw8kVeRrzSlAY/g==" spinCount="100000" sheet="1" objects="1" scenarios="1"/>
  <mergeCells count="2">
    <mergeCell ref="B2:G2"/>
    <mergeCell ref="B19:G20"/>
  </mergeCells>
  <pageMargins left="0.75" right="0.75" top="1" bottom="1" header="0.5" footer="0.5"/>
  <pageSetup scale="5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46344e-ec94-4c24-ada3-0d817196d5c6" xsi:nil="true"/>
    <lcf76f155ced4ddcb4097134ff3c332f xmlns="48f7e80c-61ed-4043-9da3-abd35210c97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3ADBBAC300204D917756E66EBC370C" ma:contentTypeVersion="11" ma:contentTypeDescription="Create a new document." ma:contentTypeScope="" ma:versionID="6d173c42f34865b9f8477060fe68196c">
  <xsd:schema xmlns:xsd="http://www.w3.org/2001/XMLSchema" xmlns:xs="http://www.w3.org/2001/XMLSchema" xmlns:p="http://schemas.microsoft.com/office/2006/metadata/properties" xmlns:ns2="48f7e80c-61ed-4043-9da3-abd35210c977" xmlns:ns3="cc46344e-ec94-4c24-ada3-0d817196d5c6" targetNamespace="http://schemas.microsoft.com/office/2006/metadata/properties" ma:root="true" ma:fieldsID="8575ffacea3b5e53c725262313f9270d" ns2:_="" ns3:_="">
    <xsd:import namespace="48f7e80c-61ed-4043-9da3-abd35210c977"/>
    <xsd:import namespace="cc46344e-ec94-4c24-ada3-0d817196d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f7e80c-61ed-4043-9da3-abd35210c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46344e-ec94-4c24-ada3-0d817196d5c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0f2beb5-cb91-42b1-8a7a-d6d1282bd884}" ma:internalName="TaxCatchAll" ma:showField="CatchAllData" ma:web="cc46344e-ec94-4c24-ada3-0d817196d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22559-D4CB-4894-B869-F3E46FB0A55F}">
  <ds:schemaRefs>
    <ds:schemaRef ds:uri="http://schemas.microsoft.com/office/2006/metadata/properties"/>
    <ds:schemaRef ds:uri="http://schemas.microsoft.com/office/infopath/2007/PartnerControls"/>
    <ds:schemaRef ds:uri="cc46344e-ec94-4c24-ada3-0d817196d5c6"/>
    <ds:schemaRef ds:uri="48f7e80c-61ed-4043-9da3-abd35210c977"/>
  </ds:schemaRefs>
</ds:datastoreItem>
</file>

<file path=customXml/itemProps2.xml><?xml version="1.0" encoding="utf-8"?>
<ds:datastoreItem xmlns:ds="http://schemas.openxmlformats.org/officeDocument/2006/customXml" ds:itemID="{04E601F5-88F3-43BC-B2B9-BC5B12B6B294}">
  <ds:schemaRefs>
    <ds:schemaRef ds:uri="http://schemas.microsoft.com/sharepoint/v3/contenttype/forms"/>
  </ds:schemaRefs>
</ds:datastoreItem>
</file>

<file path=customXml/itemProps3.xml><?xml version="1.0" encoding="utf-8"?>
<ds:datastoreItem xmlns:ds="http://schemas.openxmlformats.org/officeDocument/2006/customXml" ds:itemID="{C2AC6F20-A488-4E2C-B971-FE64CFA3B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f7e80c-61ed-4043-9da3-abd35210c977"/>
    <ds:schemaRef ds:uri="cc46344e-ec94-4c24-ada3-0d817196d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CI_Summary</vt:lpstr>
      <vt:lpstr>PNM</vt:lpstr>
      <vt:lpstr>Xcel</vt:lpstr>
      <vt:lpstr>TriState</vt:lpstr>
      <vt:lpstr>ElPaso</vt:lpstr>
      <vt:lpstr>LosAlamos</vt:lpstr>
      <vt:lpstr>Navopache</vt:lpstr>
      <vt:lpstr>Western_Farmers</vt:lpstr>
      <vt:lpstr>eGRID_AZNM</vt:lpstr>
      <vt:lpstr>eGRID_SPSO</vt:lpstr>
      <vt:lpstr>CI_Summary!Print_Area</vt:lpstr>
      <vt:lpstr>eGRID_AZNM!Print_Area</vt:lpstr>
      <vt:lpstr>eGRID_SPSO!Print_Area</vt:lpstr>
      <vt:lpstr>ElPaso!Print_Area</vt:lpstr>
      <vt:lpstr>LosAlamos!Print_Area</vt:lpstr>
      <vt:lpstr>Navopache!Print_Area</vt:lpstr>
      <vt:lpstr>PNM!Print_Area</vt:lpstr>
      <vt:lpstr>TriState!Print_Area</vt:lpstr>
      <vt:lpstr>Western_Farmers!Print_Area</vt:lpstr>
      <vt:lpstr>Xcel!Print_Area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Putka, Sophie, ENV</cp:lastModifiedBy>
  <cp:revision>0</cp:revision>
  <dcterms:created xsi:type="dcterms:W3CDTF">2026-03-26T23:25:30Z</dcterms:created>
  <dcterms:modified xsi:type="dcterms:W3CDTF">2026-06-24T17:13:41Z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0x010100C93ADBBAC300204D917756E66EBC370C</vt:lpwstr>
  </property>
  <property fmtid="{D5CDD505-2E9C-101B-9397-08002B2CF9AE}" pid="3" name="MediaServiceImageTags">
    <vt:lpwstr/>
  </property>
</Properties>
</file>