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My Documents\Taos Gravel\8925\Relocation\"/>
    </mc:Choice>
  </mc:AlternateContent>
  <xr:revisionPtr revIDLastSave="0" documentId="13_ncr:1_{CDE695A6-2329-4BC6-AA38-C2D4C375950C}" xr6:coauthVersionLast="36" xr6:coauthVersionMax="36" xr10:uidLastSave="{00000000-0000-0000-0000-000000000000}"/>
  <bookViews>
    <workbookView xWindow="0" yWindow="135" windowWidth="23955" windowHeight="978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Sheet1!$A$1:$H$100</definedName>
    <definedName name="unhrsyr">'[1]Material Handling'!$D$11</definedName>
  </definedNames>
  <calcPr calcId="191029"/>
</workbook>
</file>

<file path=xl/calcChain.xml><?xml version="1.0" encoding="utf-8"?>
<calcChain xmlns="http://schemas.openxmlformats.org/spreadsheetml/2006/main">
  <c r="B69" i="1" l="1"/>
  <c r="B66" i="1"/>
  <c r="B67" i="1"/>
  <c r="B65" i="1"/>
  <c r="B60" i="1"/>
  <c r="B68" i="1" s="1"/>
  <c r="B52" i="1"/>
  <c r="B76" i="1"/>
  <c r="B93" i="1" l="1"/>
  <c r="B90" i="1"/>
  <c r="B91" i="1"/>
  <c r="B89" i="1"/>
  <c r="D89" i="1" s="1"/>
  <c r="B84" i="1"/>
  <c r="B42" i="1" l="1"/>
  <c r="C31" i="1"/>
  <c r="B17" i="1"/>
  <c r="D17" i="1"/>
  <c r="B18" i="1"/>
  <c r="D18" i="1"/>
  <c r="B19" i="1"/>
  <c r="D19" i="1"/>
  <c r="B20" i="1"/>
  <c r="D20" i="1"/>
  <c r="D16" i="1"/>
  <c r="B16" i="1"/>
  <c r="B97" i="1" l="1"/>
  <c r="B41" i="1"/>
  <c r="D41" i="1" s="1"/>
  <c r="B44" i="1"/>
  <c r="B45" i="1"/>
  <c r="D45" i="1" s="1"/>
  <c r="B43" i="1"/>
  <c r="D43" i="1" s="1"/>
  <c r="D42" i="1"/>
  <c r="B96" i="1" l="1"/>
  <c r="B100" i="1"/>
  <c r="D44" i="1"/>
  <c r="B98" i="1"/>
  <c r="D66" i="1"/>
  <c r="D90" i="1" l="1"/>
  <c r="D97" i="1" s="1"/>
  <c r="D93" i="1"/>
  <c r="D91" i="1"/>
  <c r="B92" i="1"/>
  <c r="B99" i="1" s="1"/>
  <c r="D65" i="1"/>
  <c r="D96" i="1" s="1"/>
  <c r="D67" i="1"/>
  <c r="D98" i="1" s="1"/>
  <c r="D69" i="1"/>
  <c r="D100" i="1" s="1"/>
  <c r="D92" i="1" l="1"/>
  <c r="D68" i="1"/>
  <c r="D99" i="1" s="1"/>
</calcChain>
</file>

<file path=xl/sharedStrings.xml><?xml version="1.0" encoding="utf-8"?>
<sst xmlns="http://schemas.openxmlformats.org/spreadsheetml/2006/main" count="163" uniqueCount="42">
  <si>
    <t>NOx, CO, VOC, and PM Emissions</t>
  </si>
  <si>
    <t>Engine Size</t>
  </si>
  <si>
    <t>kW</t>
  </si>
  <si>
    <t>horsepower</t>
  </si>
  <si>
    <t>gal/hr</t>
  </si>
  <si>
    <t>%sulfur</t>
  </si>
  <si>
    <t>%</t>
  </si>
  <si>
    <t>Emission Factors</t>
  </si>
  <si>
    <t>NOx</t>
  </si>
  <si>
    <t>CO</t>
  </si>
  <si>
    <t>VOC</t>
  </si>
  <si>
    <t>SO2</t>
  </si>
  <si>
    <t>lbs/hr</t>
  </si>
  <si>
    <t>tons/yr</t>
  </si>
  <si>
    <t>Hours</t>
  </si>
  <si>
    <t>SO2 emissions based on fuel usage gal/hr times 7.0 lbs/gal times fuel % sulfur content times a factor of 2.</t>
  </si>
  <si>
    <t>PM</t>
  </si>
  <si>
    <t>Calculated Emissions</t>
  </si>
  <si>
    <t>Facility Total</t>
  </si>
  <si>
    <t>lbs/ton</t>
  </si>
  <si>
    <t>Throughput</t>
  </si>
  <si>
    <t>TPH</t>
  </si>
  <si>
    <t>TPY</t>
  </si>
  <si>
    <t>AP-42 1.3 (5/10)</t>
  </si>
  <si>
    <t>Heater Size</t>
  </si>
  <si>
    <t>Diesel</t>
  </si>
  <si>
    <t>BTU/hr</t>
  </si>
  <si>
    <t>Heat Rate</t>
  </si>
  <si>
    <t>BTU/gal</t>
  </si>
  <si>
    <t>lbs/1000 gal</t>
  </si>
  <si>
    <t>142S</t>
  </si>
  <si>
    <t>S = % sulfur</t>
  </si>
  <si>
    <t>tpy</t>
  </si>
  <si>
    <t>SOx</t>
  </si>
  <si>
    <t>Controlled emissions based on AP-42 Section 11.1 "Hot Mix Asphalt Plants" Table 11.1-3, -7, -8</t>
  </si>
  <si>
    <t>AP-42 3.3</t>
  </si>
  <si>
    <t>lbs/hp-hr</t>
  </si>
  <si>
    <t>Unit 14 Asphalt Heater</t>
  </si>
  <si>
    <t>Unit 7 Drum Mixer</t>
  </si>
  <si>
    <t>Unit 11 Main Generator</t>
  </si>
  <si>
    <t>Unit 12 Standby Generator</t>
  </si>
  <si>
    <t>AP-42 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</si>
</sst>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0"/>
    <numFmt numFmtId="168" formatCode="0.000000"/>
  </numFmts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2" fontId="3" fillId="0" borderId="0" xfId="0" applyNumberFormat="1" applyFont="1" applyAlignment="1">
      <alignment horizontal="right"/>
    </xf>
    <xf numFmtId="0" fontId="4" fillId="0" borderId="0" xfId="0" applyFont="1"/>
    <xf numFmtId="0" fontId="1" fillId="0" borderId="0" xfId="0" applyFont="1" applyBorder="1"/>
    <xf numFmtId="0" fontId="3" fillId="0" borderId="0" xfId="0" applyFont="1" applyBorder="1"/>
    <xf numFmtId="0" fontId="2" fillId="0" borderId="0" xfId="0" applyFont="1" applyBorder="1"/>
    <xf numFmtId="0" fontId="0" fillId="0" borderId="0" xfId="0" applyBorder="1"/>
    <xf numFmtId="3" fontId="3" fillId="0" borderId="0" xfId="0" applyNumberFormat="1" applyFont="1" applyBorder="1"/>
    <xf numFmtId="165" fontId="3" fillId="0" borderId="0" xfId="0" applyNumberFormat="1" applyFont="1" applyBorder="1" applyAlignment="1">
      <alignment horizontal="right"/>
    </xf>
    <xf numFmtId="0" fontId="3" fillId="0" borderId="0" xfId="0" applyFont="1" applyBorder="1" applyAlignment="1"/>
    <xf numFmtId="0" fontId="2" fillId="0" borderId="0" xfId="0" applyFont="1" applyBorder="1" applyAlignment="1"/>
    <xf numFmtId="2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/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65" fontId="3" fillId="0" borderId="0" xfId="0" applyNumberFormat="1" applyFont="1" applyBorder="1"/>
    <xf numFmtId="2" fontId="3" fillId="0" borderId="0" xfId="0" applyNumberFormat="1" applyFont="1" applyBorder="1"/>
    <xf numFmtId="2" fontId="5" fillId="0" borderId="0" xfId="0" applyNumberFormat="1" applyFont="1" applyBorder="1"/>
    <xf numFmtId="165" fontId="5" fillId="0" borderId="0" xfId="0" applyNumberFormat="1" applyFont="1" applyBorder="1"/>
    <xf numFmtId="1" fontId="3" fillId="0" borderId="0" xfId="0" applyNumberFormat="1" applyFont="1" applyBorder="1"/>
    <xf numFmtId="164" fontId="3" fillId="0" borderId="0" xfId="0" applyNumberFormat="1" applyFont="1" applyAlignment="1">
      <alignment horizontal="right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168" fontId="3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My%20Documents/Albuquerque%20Asphalt/New%20HMA%20Boadway/Emissions/AAI%20HMA%20Emissions%20Broadway%20Site%20400%20tph%200609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Handling"/>
      <sheetName val="Engine"/>
      <sheetName val="Heater"/>
      <sheetName val="Totals"/>
      <sheetName val="Model"/>
      <sheetName val="Sen Hr 24 hr day"/>
      <sheetName val="Receptors"/>
      <sheetName val="border"/>
      <sheetName val="Road Length"/>
      <sheetName val="Sheet1"/>
    </sheetNames>
    <sheetDataSet>
      <sheetData sheetId="0">
        <row r="11">
          <cell r="D11">
            <v>8760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0"/>
  <sheetViews>
    <sheetView tabSelected="1" zoomScaleNormal="100" workbookViewId="0">
      <selection activeCell="B30" sqref="B30"/>
    </sheetView>
  </sheetViews>
  <sheetFormatPr defaultRowHeight="15" x14ac:dyDescent="0.25"/>
  <cols>
    <col min="1" max="1" width="11.42578125" style="5" customWidth="1"/>
    <col min="2" max="2" width="9.85546875" style="5" bestFit="1" customWidth="1"/>
    <col min="3" max="3" width="9.28515625" style="5" bestFit="1" customWidth="1"/>
    <col min="4" max="4" width="13.5703125" style="5" bestFit="1" customWidth="1"/>
    <col min="5" max="5" width="12" style="5" customWidth="1"/>
    <col min="6" max="6" width="9.28515625" style="5" bestFit="1" customWidth="1"/>
    <col min="7" max="7" width="9.140625" style="5"/>
    <col min="8" max="8" width="15.28515625" style="7" customWidth="1"/>
  </cols>
  <sheetData>
    <row r="1" spans="1:7" x14ac:dyDescent="0.25">
      <c r="A1" s="4" t="s">
        <v>38</v>
      </c>
      <c r="C1" s="6"/>
    </row>
    <row r="3" spans="1:7" x14ac:dyDescent="0.25">
      <c r="A3" s="5" t="s">
        <v>34</v>
      </c>
    </row>
    <row r="4" spans="1:7" x14ac:dyDescent="0.25">
      <c r="A4" s="5" t="s">
        <v>20</v>
      </c>
      <c r="B4" s="5">
        <v>300</v>
      </c>
      <c r="C4" s="5" t="s">
        <v>21</v>
      </c>
    </row>
    <row r="5" spans="1:7" x14ac:dyDescent="0.25">
      <c r="B5" s="8">
        <v>1269119</v>
      </c>
      <c r="C5" s="5" t="s">
        <v>22</v>
      </c>
    </row>
    <row r="7" spans="1:7" x14ac:dyDescent="0.25">
      <c r="A7" s="5" t="s">
        <v>7</v>
      </c>
    </row>
    <row r="8" spans="1:7" x14ac:dyDescent="0.25">
      <c r="A8" s="5" t="s">
        <v>8</v>
      </c>
      <c r="B8" s="9">
        <v>5.5E-2</v>
      </c>
      <c r="C8" s="6" t="s">
        <v>19</v>
      </c>
      <c r="F8" s="10"/>
      <c r="G8" s="10"/>
    </row>
    <row r="9" spans="1:7" x14ac:dyDescent="0.25">
      <c r="A9" s="5" t="s">
        <v>9</v>
      </c>
      <c r="B9" s="9">
        <v>0.13</v>
      </c>
      <c r="C9" s="6" t="s">
        <v>19</v>
      </c>
      <c r="E9" s="10"/>
      <c r="F9" s="10"/>
      <c r="G9" s="10"/>
    </row>
    <row r="10" spans="1:7" x14ac:dyDescent="0.25">
      <c r="A10" s="5" t="s">
        <v>10</v>
      </c>
      <c r="B10" s="9">
        <v>3.2000000000000001E-2</v>
      </c>
      <c r="C10" s="6" t="s">
        <v>19</v>
      </c>
      <c r="E10" s="11"/>
      <c r="F10" s="10"/>
      <c r="G10" s="10"/>
    </row>
    <row r="11" spans="1:7" x14ac:dyDescent="0.25">
      <c r="A11" s="5" t="s">
        <v>11</v>
      </c>
      <c r="B11" s="9">
        <v>5.8000000000000003E-2</v>
      </c>
      <c r="C11" s="6" t="s">
        <v>19</v>
      </c>
      <c r="E11" s="11"/>
      <c r="F11" s="11"/>
      <c r="G11" s="11"/>
    </row>
    <row r="12" spans="1:7" x14ac:dyDescent="0.25">
      <c r="A12" s="5" t="s">
        <v>16</v>
      </c>
      <c r="B12" s="9">
        <v>4.4999999999999998E-2</v>
      </c>
      <c r="C12" s="6" t="s">
        <v>19</v>
      </c>
      <c r="E12" s="11"/>
      <c r="F12" s="11"/>
      <c r="G12" s="11"/>
    </row>
    <row r="13" spans="1:7" x14ac:dyDescent="0.25">
      <c r="B13" s="12"/>
      <c r="C13" s="6"/>
      <c r="E13" s="11"/>
      <c r="F13" s="11"/>
      <c r="G13" s="11"/>
    </row>
    <row r="14" spans="1:7" x14ac:dyDescent="0.25">
      <c r="B14" s="12"/>
      <c r="C14" s="6"/>
    </row>
    <row r="15" spans="1:7" x14ac:dyDescent="0.25">
      <c r="A15" s="5" t="s">
        <v>17</v>
      </c>
      <c r="B15" s="13"/>
      <c r="F15" s="14"/>
      <c r="G15" s="15"/>
    </row>
    <row r="16" spans="1:7" x14ac:dyDescent="0.25">
      <c r="A16" s="5" t="s">
        <v>8</v>
      </c>
      <c r="B16" s="16">
        <f>+B8*B$4</f>
        <v>16.5</v>
      </c>
      <c r="C16" s="5" t="s">
        <v>12</v>
      </c>
      <c r="D16" s="17">
        <f>+B8*B$5/2000</f>
        <v>34.900772500000002</v>
      </c>
      <c r="E16" s="5" t="s">
        <v>13</v>
      </c>
      <c r="F16" s="15"/>
      <c r="G16" s="15"/>
    </row>
    <row r="17" spans="1:8" x14ac:dyDescent="0.25">
      <c r="A17" s="5" t="s">
        <v>9</v>
      </c>
      <c r="B17" s="16">
        <f t="shared" ref="B17:B20" si="0">+B9*B$4</f>
        <v>39</v>
      </c>
      <c r="C17" s="5" t="s">
        <v>12</v>
      </c>
      <c r="D17" s="17">
        <f>+B9*B$5/2000</f>
        <v>82.492734999999996</v>
      </c>
      <c r="E17" s="5" t="s">
        <v>13</v>
      </c>
      <c r="F17" s="15"/>
      <c r="G17" s="15"/>
    </row>
    <row r="18" spans="1:8" x14ac:dyDescent="0.25">
      <c r="A18" s="5" t="s">
        <v>10</v>
      </c>
      <c r="B18" s="16">
        <f t="shared" si="0"/>
        <v>9.6</v>
      </c>
      <c r="C18" s="5" t="s">
        <v>12</v>
      </c>
      <c r="D18" s="17">
        <f>+B10*B$5/2000</f>
        <v>20.305903999999998</v>
      </c>
      <c r="E18" s="5" t="s">
        <v>13</v>
      </c>
      <c r="F18" s="15"/>
      <c r="G18" s="15"/>
    </row>
    <row r="19" spans="1:8" x14ac:dyDescent="0.25">
      <c r="A19" s="5" t="s">
        <v>11</v>
      </c>
      <c r="B19" s="16">
        <f t="shared" si="0"/>
        <v>17.400000000000002</v>
      </c>
      <c r="C19" s="5" t="s">
        <v>12</v>
      </c>
      <c r="D19" s="17">
        <f>+B11*B$5/2000</f>
        <v>36.804451</v>
      </c>
      <c r="E19" s="5" t="s">
        <v>13</v>
      </c>
      <c r="F19" s="15"/>
      <c r="G19" s="15"/>
    </row>
    <row r="20" spans="1:8" x14ac:dyDescent="0.25">
      <c r="A20" s="5" t="s">
        <v>16</v>
      </c>
      <c r="B20" s="16">
        <f t="shared" si="0"/>
        <v>13.5</v>
      </c>
      <c r="C20" s="5" t="s">
        <v>12</v>
      </c>
      <c r="D20" s="17">
        <f>+B12*B$5/2000</f>
        <v>28.555177499999999</v>
      </c>
      <c r="E20" s="5" t="s">
        <v>13</v>
      </c>
      <c r="F20" s="15"/>
      <c r="G20" s="15"/>
    </row>
    <row r="23" spans="1:8" x14ac:dyDescent="0.25">
      <c r="A23" s="4" t="s">
        <v>37</v>
      </c>
      <c r="B23" s="4"/>
      <c r="H23" s="18"/>
    </row>
    <row r="24" spans="1:8" x14ac:dyDescent="0.25">
      <c r="A24" s="4"/>
      <c r="B24" s="4"/>
      <c r="H24" s="18"/>
    </row>
    <row r="25" spans="1:8" x14ac:dyDescent="0.25">
      <c r="A25" s="6" t="s">
        <v>23</v>
      </c>
      <c r="B25" s="4"/>
      <c r="H25" s="18"/>
    </row>
    <row r="26" spans="1:8" x14ac:dyDescent="0.25">
      <c r="H26" s="18"/>
    </row>
    <row r="27" spans="1:8" x14ac:dyDescent="0.25">
      <c r="A27" s="5" t="s">
        <v>24</v>
      </c>
      <c r="D27" s="19" t="s">
        <v>25</v>
      </c>
      <c r="H27" s="18"/>
    </row>
    <row r="28" spans="1:8" x14ac:dyDescent="0.25">
      <c r="B28" s="5">
        <v>2000000</v>
      </c>
      <c r="C28" s="5" t="s">
        <v>26</v>
      </c>
      <c r="E28" s="5" t="s">
        <v>27</v>
      </c>
      <c r="F28" s="5">
        <v>128000</v>
      </c>
      <c r="G28" s="5" t="s">
        <v>28</v>
      </c>
      <c r="H28" s="18"/>
    </row>
    <row r="29" spans="1:8" x14ac:dyDescent="0.25">
      <c r="B29" s="17">
        <v>14</v>
      </c>
      <c r="C29" s="5" t="s">
        <v>4</v>
      </c>
      <c r="E29" s="5" t="s">
        <v>5</v>
      </c>
      <c r="F29" s="5">
        <v>0.05</v>
      </c>
      <c r="H29" s="18"/>
    </row>
    <row r="30" spans="1:8" x14ac:dyDescent="0.25">
      <c r="H30" s="18"/>
    </row>
    <row r="31" spans="1:8" x14ac:dyDescent="0.25">
      <c r="A31" s="5" t="s">
        <v>14</v>
      </c>
      <c r="C31" s="5">
        <f>+unhrsyr</f>
        <v>8760</v>
      </c>
      <c r="H31" s="18"/>
    </row>
    <row r="32" spans="1:8" x14ac:dyDescent="0.25">
      <c r="H32" s="18"/>
    </row>
    <row r="33" spans="1:8" x14ac:dyDescent="0.25">
      <c r="A33" s="5" t="s">
        <v>7</v>
      </c>
      <c r="H33" s="18"/>
    </row>
    <row r="34" spans="1:8" x14ac:dyDescent="0.25">
      <c r="A34" s="5" t="s">
        <v>8</v>
      </c>
      <c r="B34" s="20">
        <v>20</v>
      </c>
      <c r="C34" s="5" t="s">
        <v>29</v>
      </c>
      <c r="H34" s="18"/>
    </row>
    <row r="35" spans="1:8" x14ac:dyDescent="0.25">
      <c r="A35" s="5" t="s">
        <v>9</v>
      </c>
      <c r="B35" s="20">
        <v>5</v>
      </c>
      <c r="C35" s="5" t="s">
        <v>29</v>
      </c>
      <c r="H35" s="18"/>
    </row>
    <row r="36" spans="1:8" x14ac:dyDescent="0.25">
      <c r="A36" s="5" t="s">
        <v>10</v>
      </c>
      <c r="B36" s="20">
        <v>0.34</v>
      </c>
      <c r="C36" s="5" t="s">
        <v>29</v>
      </c>
      <c r="H36" s="18"/>
    </row>
    <row r="37" spans="1:8" x14ac:dyDescent="0.25">
      <c r="A37" s="5" t="s">
        <v>11</v>
      </c>
      <c r="B37" s="20" t="s">
        <v>30</v>
      </c>
      <c r="C37" s="5" t="s">
        <v>29</v>
      </c>
      <c r="E37" s="5" t="s">
        <v>31</v>
      </c>
      <c r="H37" s="18"/>
    </row>
    <row r="38" spans="1:8" x14ac:dyDescent="0.25">
      <c r="A38" s="5" t="s">
        <v>16</v>
      </c>
      <c r="B38" s="20">
        <v>2</v>
      </c>
      <c r="C38" s="5" t="s">
        <v>29</v>
      </c>
      <c r="H38" s="18"/>
    </row>
    <row r="39" spans="1:8" x14ac:dyDescent="0.25">
      <c r="H39" s="18"/>
    </row>
    <row r="40" spans="1:8" x14ac:dyDescent="0.25">
      <c r="A40" s="5" t="s">
        <v>17</v>
      </c>
      <c r="H40" s="18"/>
    </row>
    <row r="41" spans="1:8" x14ac:dyDescent="0.25">
      <c r="A41" s="5" t="s">
        <v>8</v>
      </c>
      <c r="B41" s="21">
        <f>+B34*B$29/1000</f>
        <v>0.28000000000000003</v>
      </c>
      <c r="C41" s="5" t="s">
        <v>12</v>
      </c>
      <c r="D41" s="21">
        <f>+B41*C$31/2000</f>
        <v>1.2264000000000002</v>
      </c>
      <c r="E41" s="6" t="s">
        <v>32</v>
      </c>
      <c r="H41" s="18"/>
    </row>
    <row r="42" spans="1:8" x14ac:dyDescent="0.25">
      <c r="A42" s="5" t="s">
        <v>9</v>
      </c>
      <c r="B42" s="21">
        <f>+B35*B$29/1000</f>
        <v>7.0000000000000007E-2</v>
      </c>
      <c r="C42" s="5" t="s">
        <v>12</v>
      </c>
      <c r="D42" s="21">
        <f>+B42*C$31/2000</f>
        <v>0.30660000000000004</v>
      </c>
      <c r="E42" s="6" t="s">
        <v>32</v>
      </c>
      <c r="H42" s="18"/>
    </row>
    <row r="43" spans="1:8" x14ac:dyDescent="0.25">
      <c r="A43" s="5" t="s">
        <v>10</v>
      </c>
      <c r="B43" s="21">
        <f>+B36*B$29/1000</f>
        <v>4.7600000000000003E-3</v>
      </c>
      <c r="C43" s="5" t="s">
        <v>12</v>
      </c>
      <c r="D43" s="21">
        <f>+B43*C$31/2000</f>
        <v>2.0848800000000001E-2</v>
      </c>
      <c r="E43" s="6" t="s">
        <v>32</v>
      </c>
      <c r="H43" s="18"/>
    </row>
    <row r="44" spans="1:8" x14ac:dyDescent="0.25">
      <c r="A44" s="5" t="s">
        <v>33</v>
      </c>
      <c r="B44" s="21">
        <f>142*F29*B$29/1000</f>
        <v>9.9400000000000002E-2</v>
      </c>
      <c r="C44" s="5" t="s">
        <v>12</v>
      </c>
      <c r="D44" s="21">
        <f>+B44*C$31/2000</f>
        <v>0.43537200000000004</v>
      </c>
      <c r="E44" s="6" t="s">
        <v>32</v>
      </c>
      <c r="H44" s="18"/>
    </row>
    <row r="45" spans="1:8" x14ac:dyDescent="0.25">
      <c r="A45" s="5" t="s">
        <v>16</v>
      </c>
      <c r="B45" s="21">
        <f>+B38*B$29/1000</f>
        <v>2.8000000000000001E-2</v>
      </c>
      <c r="C45" s="5" t="s">
        <v>12</v>
      </c>
      <c r="D45" s="21">
        <f>+B45*C$31/2000</f>
        <v>0.12264</v>
      </c>
      <c r="E45" s="6" t="s">
        <v>32</v>
      </c>
      <c r="H45" s="18"/>
    </row>
    <row r="46" spans="1:8" x14ac:dyDescent="0.25">
      <c r="B46" s="21"/>
      <c r="D46" s="21"/>
      <c r="E46" s="6"/>
      <c r="H46" s="18"/>
    </row>
    <row r="47" spans="1:8" x14ac:dyDescent="0.25">
      <c r="B47" s="21"/>
      <c r="D47" s="21"/>
      <c r="E47" s="6"/>
      <c r="H47" s="18"/>
    </row>
    <row r="48" spans="1:8" x14ac:dyDescent="0.25">
      <c r="A48" s="4" t="s">
        <v>39</v>
      </c>
      <c r="C48" s="6"/>
    </row>
    <row r="50" spans="1:8" x14ac:dyDescent="0.25">
      <c r="A50" s="5" t="s">
        <v>41</v>
      </c>
      <c r="C50" s="5" t="s">
        <v>0</v>
      </c>
    </row>
    <row r="51" spans="1:8" x14ac:dyDescent="0.25">
      <c r="A51" s="5" t="s">
        <v>1</v>
      </c>
      <c r="B51" s="5">
        <v>545</v>
      </c>
      <c r="C51" s="5" t="s">
        <v>2</v>
      </c>
      <c r="E51" s="5" t="s">
        <v>3</v>
      </c>
      <c r="F51" s="5">
        <v>755</v>
      </c>
    </row>
    <row r="52" spans="1:8" x14ac:dyDescent="0.25">
      <c r="B52" s="17">
        <f>+F51*0.36/7</f>
        <v>38.828571428571429</v>
      </c>
      <c r="C52" s="5" t="s">
        <v>4</v>
      </c>
      <c r="E52" s="5" t="s">
        <v>5</v>
      </c>
      <c r="F52" s="5">
        <v>0.05</v>
      </c>
      <c r="G52" s="5" t="s">
        <v>6</v>
      </c>
    </row>
    <row r="54" spans="1:8" x14ac:dyDescent="0.25">
      <c r="A54" s="5" t="s">
        <v>14</v>
      </c>
      <c r="C54" s="5">
        <v>4380</v>
      </c>
    </row>
    <row r="56" spans="1:8" x14ac:dyDescent="0.25">
      <c r="A56" s="5" t="s">
        <v>7</v>
      </c>
    </row>
    <row r="57" spans="1:8" x14ac:dyDescent="0.25">
      <c r="A57" s="5" t="s">
        <v>8</v>
      </c>
      <c r="B57" s="27">
        <v>2.4E-2</v>
      </c>
      <c r="C57" s="6" t="s">
        <v>36</v>
      </c>
      <c r="F57" s="10"/>
      <c r="G57" s="10"/>
    </row>
    <row r="58" spans="1:8" x14ac:dyDescent="0.25">
      <c r="A58" s="5" t="s">
        <v>9</v>
      </c>
      <c r="B58" s="27">
        <v>5.4999999999999997E-3</v>
      </c>
      <c r="C58" s="6" t="s">
        <v>36</v>
      </c>
      <c r="E58" s="10"/>
      <c r="F58" s="10"/>
      <c r="G58" s="10"/>
    </row>
    <row r="59" spans="1:8" x14ac:dyDescent="0.25">
      <c r="A59" s="5" t="s">
        <v>10</v>
      </c>
      <c r="B59" s="29">
        <v>7.0500000000000001E-4</v>
      </c>
      <c r="C59" s="6" t="s">
        <v>36</v>
      </c>
      <c r="E59" s="11"/>
      <c r="F59" s="10"/>
      <c r="G59" s="10"/>
    </row>
    <row r="60" spans="1:8" ht="15" customHeight="1" x14ac:dyDescent="0.25">
      <c r="A60" s="5" t="s">
        <v>11</v>
      </c>
      <c r="B60" s="9">
        <f>+B52*7*F52/100*2</f>
        <v>0.27180000000000004</v>
      </c>
      <c r="C60" s="5" t="s">
        <v>12</v>
      </c>
      <c r="E60" s="28" t="s">
        <v>15</v>
      </c>
      <c r="F60" s="28"/>
      <c r="G60" s="28"/>
      <c r="H60" s="28"/>
    </row>
    <row r="61" spans="1:8" x14ac:dyDescent="0.25">
      <c r="A61" s="5" t="s">
        <v>16</v>
      </c>
      <c r="B61" s="27">
        <v>6.9999999999999999E-4</v>
      </c>
      <c r="C61" s="6" t="s">
        <v>36</v>
      </c>
      <c r="E61" s="28"/>
      <c r="F61" s="28"/>
      <c r="G61" s="28"/>
      <c r="H61" s="28"/>
    </row>
    <row r="62" spans="1:8" x14ac:dyDescent="0.25">
      <c r="B62" s="12"/>
      <c r="C62" s="6"/>
      <c r="E62" s="28"/>
      <c r="F62" s="28"/>
      <c r="G62" s="28"/>
      <c r="H62" s="28"/>
    </row>
    <row r="63" spans="1:8" x14ac:dyDescent="0.25">
      <c r="B63" s="12"/>
      <c r="C63" s="6"/>
    </row>
    <row r="64" spans="1:8" x14ac:dyDescent="0.25">
      <c r="A64" s="5" t="s">
        <v>17</v>
      </c>
      <c r="B64" s="13"/>
      <c r="F64" s="14"/>
      <c r="G64" s="15"/>
    </row>
    <row r="65" spans="1:7" x14ac:dyDescent="0.25">
      <c r="A65" s="5" t="s">
        <v>8</v>
      </c>
      <c r="B65" s="12">
        <f>+B57*F$51</f>
        <v>18.12</v>
      </c>
      <c r="C65" s="5" t="s">
        <v>12</v>
      </c>
      <c r="D65" s="17">
        <f t="shared" ref="D65:D69" si="1">+B65*C$54/2000</f>
        <v>39.6828</v>
      </c>
      <c r="E65" s="5" t="s">
        <v>13</v>
      </c>
      <c r="F65" s="15"/>
      <c r="G65" s="15"/>
    </row>
    <row r="66" spans="1:7" x14ac:dyDescent="0.25">
      <c r="A66" s="5" t="s">
        <v>9</v>
      </c>
      <c r="B66" s="12">
        <f t="shared" ref="B66:B69" si="2">+B58*F$51</f>
        <v>4.1524999999999999</v>
      </c>
      <c r="C66" s="5" t="s">
        <v>12</v>
      </c>
      <c r="D66" s="17">
        <f t="shared" si="1"/>
        <v>9.0939750000000004</v>
      </c>
      <c r="E66" s="5" t="s">
        <v>13</v>
      </c>
      <c r="F66" s="15"/>
      <c r="G66" s="15"/>
    </row>
    <row r="67" spans="1:7" x14ac:dyDescent="0.25">
      <c r="A67" s="5" t="s">
        <v>10</v>
      </c>
      <c r="B67" s="12">
        <f t="shared" si="2"/>
        <v>0.53227500000000005</v>
      </c>
      <c r="C67" s="5" t="s">
        <v>12</v>
      </c>
      <c r="D67" s="17">
        <f t="shared" si="1"/>
        <v>1.1656822500000001</v>
      </c>
      <c r="E67" s="5" t="s">
        <v>13</v>
      </c>
      <c r="F67" s="15"/>
      <c r="G67" s="15"/>
    </row>
    <row r="68" spans="1:7" x14ac:dyDescent="0.25">
      <c r="A68" s="5" t="s">
        <v>11</v>
      </c>
      <c r="B68" s="9">
        <f>+B60</f>
        <v>0.27180000000000004</v>
      </c>
      <c r="C68" s="5" t="s">
        <v>12</v>
      </c>
      <c r="D68" s="22">
        <f t="shared" si="1"/>
        <v>0.59524200000000005</v>
      </c>
      <c r="E68" s="5" t="s">
        <v>13</v>
      </c>
      <c r="F68" s="15"/>
      <c r="G68" s="15"/>
    </row>
    <row r="69" spans="1:7" x14ac:dyDescent="0.25">
      <c r="A69" s="5" t="s">
        <v>16</v>
      </c>
      <c r="B69" s="12">
        <f t="shared" si="2"/>
        <v>0.52849999999999997</v>
      </c>
      <c r="C69" s="5" t="s">
        <v>12</v>
      </c>
      <c r="D69" s="17">
        <f t="shared" si="1"/>
        <v>1.1574149999999999</v>
      </c>
      <c r="E69" s="5" t="s">
        <v>13</v>
      </c>
      <c r="F69" s="15"/>
      <c r="G69" s="15"/>
    </row>
    <row r="70" spans="1:7" x14ac:dyDescent="0.25">
      <c r="B70" s="12"/>
      <c r="D70" s="22"/>
      <c r="F70" s="15"/>
      <c r="G70" s="15"/>
    </row>
    <row r="72" spans="1:7" x14ac:dyDescent="0.25">
      <c r="A72" s="4" t="s">
        <v>40</v>
      </c>
      <c r="C72" s="6"/>
    </row>
    <row r="74" spans="1:7" x14ac:dyDescent="0.25">
      <c r="A74" s="5" t="s">
        <v>35</v>
      </c>
      <c r="C74" s="5" t="s">
        <v>0</v>
      </c>
    </row>
    <row r="75" spans="1:7" x14ac:dyDescent="0.25">
      <c r="A75" s="5" t="s">
        <v>1</v>
      </c>
      <c r="B75" s="25">
        <v>49</v>
      </c>
      <c r="C75" s="5" t="s">
        <v>2</v>
      </c>
      <c r="E75" s="5" t="s">
        <v>3</v>
      </c>
      <c r="F75" s="5">
        <v>100</v>
      </c>
    </row>
    <row r="76" spans="1:7" x14ac:dyDescent="0.25">
      <c r="B76" s="17">
        <f>+F75*0.36/7</f>
        <v>5.1428571428571432</v>
      </c>
      <c r="C76" s="5" t="s">
        <v>4</v>
      </c>
      <c r="E76" s="5" t="s">
        <v>5</v>
      </c>
      <c r="F76" s="5">
        <v>0.05</v>
      </c>
      <c r="G76" s="5" t="s">
        <v>6</v>
      </c>
    </row>
    <row r="78" spans="1:7" x14ac:dyDescent="0.25">
      <c r="A78" s="5" t="s">
        <v>14</v>
      </c>
      <c r="C78" s="5">
        <v>4380</v>
      </c>
    </row>
    <row r="80" spans="1:7" x14ac:dyDescent="0.25">
      <c r="A80" s="5" t="s">
        <v>7</v>
      </c>
    </row>
    <row r="81" spans="1:8" x14ac:dyDescent="0.25">
      <c r="A81" s="5" t="s">
        <v>8</v>
      </c>
      <c r="B81" s="27">
        <v>3.1E-2</v>
      </c>
      <c r="C81" s="6" t="s">
        <v>36</v>
      </c>
      <c r="F81" s="10"/>
      <c r="G81" s="10"/>
    </row>
    <row r="82" spans="1:8" x14ac:dyDescent="0.25">
      <c r="A82" s="5" t="s">
        <v>9</v>
      </c>
      <c r="B82" s="27">
        <v>6.6800000000000002E-3</v>
      </c>
      <c r="C82" s="6" t="s">
        <v>36</v>
      </c>
      <c r="E82" s="10"/>
      <c r="F82" s="10"/>
      <c r="G82" s="10"/>
    </row>
    <row r="83" spans="1:8" x14ac:dyDescent="0.25">
      <c r="A83" s="5" t="s">
        <v>10</v>
      </c>
      <c r="B83" s="27">
        <v>2.47E-3</v>
      </c>
      <c r="C83" s="6" t="s">
        <v>36</v>
      </c>
      <c r="E83" s="11"/>
      <c r="F83" s="10"/>
      <c r="G83" s="10"/>
    </row>
    <row r="84" spans="1:8" ht="15" customHeight="1" x14ac:dyDescent="0.25">
      <c r="A84" s="5" t="s">
        <v>11</v>
      </c>
      <c r="B84" s="9">
        <f>+B76*7*F76/100*2</f>
        <v>3.6000000000000004E-2</v>
      </c>
      <c r="C84" s="5" t="s">
        <v>12</v>
      </c>
      <c r="E84" s="28" t="s">
        <v>15</v>
      </c>
      <c r="F84" s="28"/>
      <c r="G84" s="28"/>
      <c r="H84" s="28"/>
    </row>
    <row r="85" spans="1:8" x14ac:dyDescent="0.25">
      <c r="A85" s="5" t="s">
        <v>16</v>
      </c>
      <c r="B85" s="27">
        <v>2.2000000000000001E-3</v>
      </c>
      <c r="C85" s="6" t="s">
        <v>36</v>
      </c>
      <c r="E85" s="28"/>
      <c r="F85" s="28"/>
      <c r="G85" s="28"/>
      <c r="H85" s="28"/>
    </row>
    <row r="86" spans="1:8" x14ac:dyDescent="0.25">
      <c r="B86" s="12"/>
      <c r="C86" s="6"/>
      <c r="E86" s="28"/>
      <c r="F86" s="28"/>
      <c r="G86" s="28"/>
      <c r="H86" s="28"/>
    </row>
    <row r="87" spans="1:8" x14ac:dyDescent="0.25">
      <c r="B87" s="12"/>
      <c r="C87" s="6"/>
    </row>
    <row r="88" spans="1:8" x14ac:dyDescent="0.25">
      <c r="A88" s="5" t="s">
        <v>17</v>
      </c>
      <c r="B88" s="13"/>
      <c r="F88" s="14"/>
      <c r="G88" s="15"/>
    </row>
    <row r="89" spans="1:8" x14ac:dyDescent="0.25">
      <c r="A89" s="5" t="s">
        <v>8</v>
      </c>
      <c r="B89" s="12">
        <f>+B81*F$75</f>
        <v>3.1</v>
      </c>
      <c r="C89" s="5" t="s">
        <v>12</v>
      </c>
      <c r="D89" s="22">
        <f>+B89*C$78/2000</f>
        <v>6.7889999999999997</v>
      </c>
      <c r="E89" s="5" t="s">
        <v>13</v>
      </c>
      <c r="F89" s="15"/>
      <c r="G89" s="15"/>
    </row>
    <row r="90" spans="1:8" x14ac:dyDescent="0.25">
      <c r="A90" s="5" t="s">
        <v>9</v>
      </c>
      <c r="B90" s="12">
        <f t="shared" ref="B90:B93" si="3">+B82*F$75</f>
        <v>0.66800000000000004</v>
      </c>
      <c r="C90" s="5" t="s">
        <v>12</v>
      </c>
      <c r="D90" s="22">
        <f>+B90*C$78/2000</f>
        <v>1.46292</v>
      </c>
      <c r="E90" s="5" t="s">
        <v>13</v>
      </c>
      <c r="F90" s="15"/>
      <c r="G90" s="15"/>
    </row>
    <row r="91" spans="1:8" x14ac:dyDescent="0.25">
      <c r="A91" s="5" t="s">
        <v>10</v>
      </c>
      <c r="B91" s="12">
        <f t="shared" si="3"/>
        <v>0.247</v>
      </c>
      <c r="C91" s="5" t="s">
        <v>12</v>
      </c>
      <c r="D91" s="22">
        <f>+B91*C$78/2000</f>
        <v>0.54092999999999991</v>
      </c>
      <c r="E91" s="5" t="s">
        <v>13</v>
      </c>
      <c r="F91" s="15"/>
      <c r="G91" s="15"/>
    </row>
    <row r="92" spans="1:8" x14ac:dyDescent="0.25">
      <c r="A92" s="5" t="s">
        <v>11</v>
      </c>
      <c r="B92" s="9">
        <f>+B84</f>
        <v>3.6000000000000004E-2</v>
      </c>
      <c r="C92" s="5" t="s">
        <v>12</v>
      </c>
      <c r="D92" s="22">
        <f>+B92*C$78/2000</f>
        <v>7.8840000000000007E-2</v>
      </c>
      <c r="E92" s="5" t="s">
        <v>13</v>
      </c>
      <c r="F92" s="15"/>
      <c r="G92" s="15"/>
    </row>
    <row r="93" spans="1:8" x14ac:dyDescent="0.25">
      <c r="A93" s="5" t="s">
        <v>16</v>
      </c>
      <c r="B93" s="12">
        <f t="shared" si="3"/>
        <v>0.22</v>
      </c>
      <c r="C93" s="5" t="s">
        <v>12</v>
      </c>
      <c r="D93" s="22">
        <f>+B93*C$78/2000</f>
        <v>0.48180000000000001</v>
      </c>
      <c r="E93" s="5" t="s">
        <v>13</v>
      </c>
      <c r="F93" s="15"/>
      <c r="G93" s="15"/>
    </row>
    <row r="94" spans="1:8" x14ac:dyDescent="0.25">
      <c r="B94" s="12"/>
      <c r="D94" s="22"/>
      <c r="F94" s="15"/>
      <c r="G94" s="15"/>
    </row>
    <row r="95" spans="1:8" x14ac:dyDescent="0.25">
      <c r="A95" s="3" t="s">
        <v>18</v>
      </c>
      <c r="B95" s="1"/>
      <c r="C95" s="1"/>
      <c r="D95" s="1"/>
      <c r="E95" s="1"/>
      <c r="F95" s="1"/>
      <c r="G95" s="1"/>
      <c r="H95"/>
    </row>
    <row r="96" spans="1:8" x14ac:dyDescent="0.25">
      <c r="A96" s="1" t="s">
        <v>8</v>
      </c>
      <c r="B96" s="2">
        <f>+B16+B41+B65+B89</f>
        <v>38.000000000000007</v>
      </c>
      <c r="C96" s="1" t="s">
        <v>12</v>
      </c>
      <c r="D96" s="26">
        <f>+D16+D41+D65+D89</f>
        <v>82.598972500000002</v>
      </c>
      <c r="E96" s="1" t="s">
        <v>13</v>
      </c>
      <c r="F96" s="1"/>
      <c r="G96" s="1"/>
      <c r="H96"/>
    </row>
    <row r="97" spans="1:8" x14ac:dyDescent="0.25">
      <c r="A97" s="1" t="s">
        <v>9</v>
      </c>
      <c r="B97" s="2">
        <f>+B17+B42+B66+B90</f>
        <v>43.890499999999996</v>
      </c>
      <c r="C97" s="1" t="s">
        <v>12</v>
      </c>
      <c r="D97" s="26">
        <f>+D17+D42+D66+D90</f>
        <v>93.356229999999996</v>
      </c>
      <c r="E97" s="1" t="s">
        <v>13</v>
      </c>
      <c r="F97" s="1"/>
      <c r="G97" s="1"/>
      <c r="H97"/>
    </row>
    <row r="98" spans="1:8" x14ac:dyDescent="0.25">
      <c r="A98" s="1" t="s">
        <v>10</v>
      </c>
      <c r="B98" s="2">
        <f>+B18+B43+B67+B91</f>
        <v>10.384034999999999</v>
      </c>
      <c r="C98" s="1" t="s">
        <v>12</v>
      </c>
      <c r="D98" s="26">
        <f>+D18+D43+D67+D91</f>
        <v>22.033365049999997</v>
      </c>
      <c r="E98" s="1" t="s">
        <v>13</v>
      </c>
      <c r="F98" s="1"/>
      <c r="G98" s="1"/>
      <c r="H98"/>
    </row>
    <row r="99" spans="1:8" x14ac:dyDescent="0.25">
      <c r="A99" s="1" t="s">
        <v>11</v>
      </c>
      <c r="B99" s="2">
        <f>+B19+B44+B68+B92</f>
        <v>17.807200000000002</v>
      </c>
      <c r="C99" s="1" t="s">
        <v>12</v>
      </c>
      <c r="D99" s="26">
        <f>+D19+D44+D68+D92</f>
        <v>37.913905</v>
      </c>
      <c r="E99" s="1" t="s">
        <v>13</v>
      </c>
      <c r="F99" s="11"/>
      <c r="G99" s="11"/>
      <c r="H99" s="11"/>
    </row>
    <row r="100" spans="1:8" x14ac:dyDescent="0.25">
      <c r="A100" s="1" t="s">
        <v>16</v>
      </c>
      <c r="B100" s="2">
        <f>+B20+B45+B69+B93</f>
        <v>14.2765</v>
      </c>
      <c r="C100" s="1" t="s">
        <v>12</v>
      </c>
      <c r="D100" s="26">
        <f>+D20+D45+D69+D93</f>
        <v>30.3170325</v>
      </c>
      <c r="E100" s="1" t="s">
        <v>13</v>
      </c>
      <c r="F100" s="11"/>
      <c r="G100" s="11"/>
      <c r="H100" s="11"/>
    </row>
    <row r="101" spans="1:8" x14ac:dyDescent="0.25">
      <c r="B101" s="12"/>
      <c r="C101" s="6"/>
      <c r="E101" s="11"/>
      <c r="F101" s="11"/>
      <c r="G101" s="11"/>
      <c r="H101" s="11"/>
    </row>
    <row r="102" spans="1:8" x14ac:dyDescent="0.25">
      <c r="B102" s="12"/>
      <c r="C102" s="6"/>
    </row>
    <row r="103" spans="1:8" x14ac:dyDescent="0.25">
      <c r="B103" s="13"/>
      <c r="F103" s="14"/>
      <c r="G103" s="15"/>
    </row>
    <row r="104" spans="1:8" x14ac:dyDescent="0.25">
      <c r="B104" s="12"/>
      <c r="D104" s="22"/>
      <c r="F104" s="15"/>
      <c r="G104" s="15"/>
    </row>
    <row r="105" spans="1:8" x14ac:dyDescent="0.25">
      <c r="B105" s="12"/>
      <c r="D105" s="22"/>
      <c r="F105" s="15"/>
      <c r="G105" s="15"/>
    </row>
    <row r="106" spans="1:8" x14ac:dyDescent="0.25">
      <c r="B106" s="12"/>
      <c r="D106" s="22"/>
      <c r="F106" s="15"/>
      <c r="G106" s="15"/>
    </row>
    <row r="107" spans="1:8" x14ac:dyDescent="0.25">
      <c r="B107" s="9"/>
      <c r="D107" s="22"/>
      <c r="F107" s="15"/>
      <c r="G107" s="15"/>
    </row>
    <row r="108" spans="1:8" x14ac:dyDescent="0.25">
      <c r="B108" s="12"/>
      <c r="D108" s="22"/>
      <c r="F108" s="15"/>
      <c r="G108" s="15"/>
    </row>
    <row r="109" spans="1:8" x14ac:dyDescent="0.25">
      <c r="A109" s="18"/>
      <c r="B109" s="23"/>
      <c r="C109" s="18"/>
      <c r="D109" s="23"/>
      <c r="E109" s="6"/>
      <c r="F109" s="18"/>
      <c r="G109" s="18"/>
      <c r="H109" s="18"/>
    </row>
    <row r="110" spans="1:8" x14ac:dyDescent="0.25">
      <c r="A110" s="18"/>
      <c r="B110" s="24"/>
      <c r="C110" s="18"/>
      <c r="D110" s="23"/>
      <c r="E110" s="6"/>
      <c r="F110" s="18"/>
      <c r="G110" s="18"/>
      <c r="H110" s="18"/>
    </row>
  </sheetData>
  <mergeCells count="2">
    <mergeCell ref="E84:H86"/>
    <mergeCell ref="E60:H62"/>
  </mergeCells>
  <pageMargins left="0.7" right="0.7" top="0.75" bottom="0.75" header="0.3" footer="0.3"/>
  <pageSetup scale="62" fitToHeight="2" orientation="portrait" verticalDpi="597" r:id="rId1"/>
  <rowBreaks count="1" manualBreakCount="1">
    <brk id="7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University of New Mexico Financial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Wade</dc:creator>
  <cp:lastModifiedBy>Paul Wade</cp:lastModifiedBy>
  <cp:lastPrinted>2022-03-31T17:05:38Z</cp:lastPrinted>
  <dcterms:created xsi:type="dcterms:W3CDTF">2017-06-21T20:30:02Z</dcterms:created>
  <dcterms:modified xsi:type="dcterms:W3CDTF">2022-03-31T17:14:11Z</dcterms:modified>
</cp:coreProperties>
</file>