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mgov-my.sharepoint.com/personal/miguel_montoya_env_nm_gov/Documents/"/>
    </mc:Choice>
  </mc:AlternateContent>
  <xr:revisionPtr revIDLastSave="234" documentId="8_{7743DA0C-4A36-466F-A8E2-D31166C04DF4}" xr6:coauthVersionLast="47" xr6:coauthVersionMax="47" xr10:uidLastSave="{C9E06E84-D5A1-41B0-9B6D-5BCFE63E9546}"/>
  <bookViews>
    <workbookView xWindow="-120" yWindow="-120" windowWidth="29040" windowHeight="15720" tabRatio="910" xr2:uid="{00000000-000D-0000-FFFF-FFFF00000000}"/>
  </bookViews>
  <sheets>
    <sheet name="Cover Sheet" sheetId="8" r:id="rId1"/>
    <sheet name="Slope" sheetId="2" r:id="rId2"/>
    <sheet name="X-Section Thalweg LWD" sheetId="16" r:id="rId3"/>
    <sheet name="Pebble Count" sheetId="1" r:id="rId4"/>
    <sheet name="Shade" sheetId="6" r:id="rId5"/>
    <sheet name="BF X-Sec and Flow" sheetId="5" r:id="rId6"/>
    <sheet name="Pebble UL" sheetId="10" r:id="rId7"/>
    <sheet name="X-Section UL" sheetId="9" r:id="rId8"/>
    <sheet name="Thal-160 UL" sheetId="11" r:id="rId9"/>
    <sheet name="Slope UL" sheetId="12" r:id="rId10"/>
    <sheet name="BF FLow UL" sheetId="15" r:id="rId11"/>
    <sheet name="Shade UL" sheetId="14" r:id="rId12"/>
  </sheets>
  <definedNames>
    <definedName name="_Hlk8196048" localSheetId="0">'Cover Sheet'!$Y$15</definedName>
    <definedName name="_xlnm.Print_Area" localSheetId="5">'BF X-Sec and Flow'!$A$1:$K$60</definedName>
    <definedName name="_xlnm.Print_Area" localSheetId="3">'Pebble Count'!$A$1:$J$39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8" l="1"/>
  <c r="L8" i="16" s="1"/>
  <c r="L9" i="16" s="1"/>
  <c r="L7" i="16"/>
  <c r="D10" i="1"/>
  <c r="J6" i="5"/>
  <c r="M7" i="5"/>
  <c r="L7" i="5"/>
  <c r="K7" i="5"/>
  <c r="J7" i="5"/>
  <c r="M6" i="5"/>
  <c r="L6" i="5"/>
  <c r="K6" i="5"/>
  <c r="D5" i="5"/>
  <c r="G6" i="5"/>
  <c r="F6" i="5"/>
  <c r="E6" i="5"/>
  <c r="D6" i="5"/>
  <c r="G5" i="5"/>
  <c r="F5" i="5"/>
  <c r="E5" i="5"/>
  <c r="J1" i="5"/>
  <c r="G1" i="5"/>
  <c r="H5" i="6"/>
  <c r="D5" i="6"/>
  <c r="E5" i="6"/>
  <c r="J1" i="6"/>
  <c r="G1" i="6"/>
  <c r="C4" i="1"/>
  <c r="I4" i="1"/>
  <c r="F4" i="1"/>
  <c r="I1" i="1"/>
  <c r="G1" i="1"/>
  <c r="K1" i="1"/>
  <c r="J1" i="1"/>
  <c r="H1" i="1"/>
  <c r="K6" i="16"/>
  <c r="M6" i="16"/>
  <c r="L6" i="16"/>
  <c r="K5" i="16"/>
  <c r="O5" i="16"/>
  <c r="N5" i="16"/>
  <c r="M5" i="16"/>
  <c r="L5" i="16"/>
  <c r="M4" i="16"/>
  <c r="Q4" i="16"/>
  <c r="P4" i="16"/>
  <c r="O4" i="16"/>
  <c r="N4" i="16"/>
  <c r="M3" i="16"/>
  <c r="Q3" i="16"/>
  <c r="P3" i="16"/>
  <c r="O3" i="16"/>
  <c r="N3" i="16"/>
  <c r="G5" i="2"/>
  <c r="C5" i="2"/>
  <c r="G1" i="2"/>
  <c r="C1" i="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" i="12"/>
  <c r="B3" i="12"/>
  <c r="D3" i="12" s="1"/>
  <c r="B4" i="12"/>
  <c r="D4" i="12" s="1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" i="12"/>
  <c r="D2" i="12" s="1"/>
  <c r="C7" i="2" l="1"/>
  <c r="L10" i="16"/>
  <c r="H10" i="1"/>
  <c r="D10" i="12" l="1"/>
  <c r="D11" i="12"/>
  <c r="D12" i="12"/>
  <c r="D13" i="12"/>
  <c r="D14" i="12"/>
  <c r="D15" i="12"/>
  <c r="D16" i="12"/>
  <c r="D17" i="12"/>
  <c r="D18" i="12"/>
  <c r="D19" i="12"/>
  <c r="D20" i="12"/>
  <c r="D21" i="12"/>
  <c r="D5" i="12"/>
  <c r="D6" i="12"/>
  <c r="D7" i="12"/>
  <c r="D8" i="12"/>
  <c r="D9" i="12"/>
  <c r="G57" i="5" l="1"/>
  <c r="G56" i="5"/>
  <c r="F43" i="5"/>
  <c r="H43" i="5"/>
  <c r="J43" i="5"/>
  <c r="F44" i="5"/>
  <c r="H44" i="5"/>
  <c r="J44" i="5"/>
  <c r="F45" i="5"/>
  <c r="H45" i="5"/>
  <c r="J45" i="5"/>
  <c r="F46" i="5"/>
  <c r="H46" i="5"/>
  <c r="J46" i="5"/>
  <c r="F47" i="5"/>
  <c r="H47" i="5"/>
  <c r="J47" i="5"/>
  <c r="F23" i="5"/>
  <c r="F24" i="5"/>
  <c r="F25" i="5"/>
  <c r="F26" i="5"/>
  <c r="F27" i="5"/>
  <c r="F28" i="5"/>
  <c r="F29" i="5"/>
  <c r="F30" i="5"/>
  <c r="F31" i="5"/>
  <c r="F32" i="5"/>
  <c r="F33" i="5"/>
  <c r="F48" i="5"/>
  <c r="G39" i="1" l="1"/>
  <c r="I39" i="1" s="1"/>
  <c r="C6" i="9" l="1"/>
  <c r="C5" i="9"/>
  <c r="C4" i="9"/>
  <c r="C3" i="9"/>
  <c r="C2" i="9"/>
  <c r="F50" i="5"/>
  <c r="H50" i="5"/>
  <c r="J50" i="5"/>
  <c r="F51" i="5"/>
  <c r="H51" i="5"/>
  <c r="J51" i="5"/>
  <c r="F52" i="5"/>
  <c r="H52" i="5"/>
  <c r="J52" i="5"/>
  <c r="M2" i="9" l="1"/>
  <c r="L2" i="9"/>
  <c r="K2" i="9"/>
  <c r="J2" i="9"/>
  <c r="I2" i="9"/>
  <c r="H2" i="9"/>
  <c r="G2" i="9"/>
  <c r="F2" i="9"/>
  <c r="M6" i="9"/>
  <c r="L6" i="9"/>
  <c r="M5" i="9"/>
  <c r="L5" i="9"/>
  <c r="M4" i="9"/>
  <c r="L4" i="9"/>
  <c r="M3" i="9"/>
  <c r="L3" i="9"/>
  <c r="K6" i="9"/>
  <c r="J6" i="9"/>
  <c r="K5" i="9"/>
  <c r="J5" i="9"/>
  <c r="K4" i="9"/>
  <c r="J4" i="9"/>
  <c r="K3" i="9"/>
  <c r="J3" i="9"/>
  <c r="I6" i="9"/>
  <c r="H6" i="9"/>
  <c r="I5" i="9"/>
  <c r="H5" i="9"/>
  <c r="I4" i="9"/>
  <c r="H4" i="9"/>
  <c r="I3" i="9"/>
  <c r="H3" i="9"/>
  <c r="G6" i="9"/>
  <c r="F6" i="9"/>
  <c r="G5" i="9"/>
  <c r="F5" i="9"/>
  <c r="G4" i="9"/>
  <c r="F4" i="9"/>
  <c r="G3" i="9"/>
  <c r="F3" i="9"/>
  <c r="E2" i="9" l="1"/>
  <c r="D2" i="9"/>
  <c r="E6" i="9"/>
  <c r="E5" i="9"/>
  <c r="E4" i="9"/>
  <c r="D6" i="9"/>
  <c r="D5" i="9"/>
  <c r="D4" i="9"/>
  <c r="E3" i="9"/>
  <c r="D3" i="9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2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8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4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2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8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4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2" i="11"/>
  <c r="B6" i="9"/>
  <c r="B5" i="9"/>
  <c r="B4" i="9"/>
  <c r="B3" i="9"/>
  <c r="B2" i="9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4" i="15"/>
  <c r="H2" i="15"/>
  <c r="G3" i="15"/>
  <c r="H3" i="15"/>
  <c r="J2" i="15"/>
  <c r="I54" i="5"/>
  <c r="J42" i="5"/>
  <c r="H23" i="15" s="1"/>
  <c r="H24" i="15"/>
  <c r="H25" i="15"/>
  <c r="H26" i="15"/>
  <c r="H27" i="15"/>
  <c r="J48" i="5"/>
  <c r="H29" i="15" s="1"/>
  <c r="J49" i="5"/>
  <c r="H30" i="15" s="1"/>
  <c r="H31" i="15"/>
  <c r="H32" i="15"/>
  <c r="H33" i="15"/>
  <c r="G54" i="5"/>
  <c r="D54" i="5"/>
  <c r="D33" i="15"/>
  <c r="D32" i="15"/>
  <c r="D31" i="15"/>
  <c r="F49" i="5"/>
  <c r="D30" i="15" s="1"/>
  <c r="D29" i="15"/>
  <c r="D28" i="15"/>
  <c r="D27" i="15"/>
  <c r="D26" i="15"/>
  <c r="D25" i="15"/>
  <c r="D24" i="15"/>
  <c r="F42" i="5"/>
  <c r="D23" i="15" s="1"/>
  <c r="F41" i="5"/>
  <c r="D22" i="15" s="1"/>
  <c r="F40" i="5"/>
  <c r="D21" i="15" s="1"/>
  <c r="F39" i="5"/>
  <c r="D20" i="15" s="1"/>
  <c r="F38" i="5"/>
  <c r="D19" i="15" s="1"/>
  <c r="F37" i="5"/>
  <c r="D18" i="15" s="1"/>
  <c r="F36" i="5"/>
  <c r="D17" i="15" s="1"/>
  <c r="F35" i="5"/>
  <c r="D16" i="15" s="1"/>
  <c r="F34" i="5"/>
  <c r="D15" i="15" s="1"/>
  <c r="D14" i="15"/>
  <c r="D13" i="15"/>
  <c r="D12" i="15"/>
  <c r="D11" i="15"/>
  <c r="D10" i="15"/>
  <c r="D9" i="15"/>
  <c r="D8" i="15"/>
  <c r="D7" i="15"/>
  <c r="D6" i="15"/>
  <c r="D5" i="15"/>
  <c r="D4" i="15"/>
  <c r="H41" i="5"/>
  <c r="F22" i="15" s="1"/>
  <c r="J41" i="5"/>
  <c r="H22" i="15" s="1"/>
  <c r="H33" i="5"/>
  <c r="F14" i="15" s="1"/>
  <c r="H34" i="5"/>
  <c r="F15" i="15" s="1"/>
  <c r="J34" i="5"/>
  <c r="H15" i="15" s="1"/>
  <c r="H35" i="5"/>
  <c r="F16" i="15" s="1"/>
  <c r="J35" i="5"/>
  <c r="H16" i="15" s="1"/>
  <c r="H36" i="5"/>
  <c r="F17" i="15" s="1"/>
  <c r="J36" i="5"/>
  <c r="H17" i="15" s="1"/>
  <c r="H37" i="5"/>
  <c r="F18" i="15" s="1"/>
  <c r="J37" i="5"/>
  <c r="H18" i="15" s="1"/>
  <c r="H38" i="5"/>
  <c r="F19" i="15" s="1"/>
  <c r="J38" i="5"/>
  <c r="H19" i="15" s="1"/>
  <c r="H39" i="5"/>
  <c r="F20" i="15" s="1"/>
  <c r="J39" i="5"/>
  <c r="H20" i="15" s="1"/>
  <c r="H40" i="5"/>
  <c r="F21" i="15" s="1"/>
  <c r="J40" i="5"/>
  <c r="H21" i="15" s="1"/>
  <c r="K2" i="15"/>
  <c r="E3" i="15"/>
  <c r="C3" i="15"/>
  <c r="B3" i="15"/>
  <c r="B2" i="15"/>
  <c r="E2" i="15"/>
  <c r="G2" i="15"/>
  <c r="C2" i="15"/>
  <c r="G6" i="14"/>
  <c r="F6" i="14"/>
  <c r="E6" i="14"/>
  <c r="D6" i="14"/>
  <c r="C6" i="14"/>
  <c r="B6" i="14"/>
  <c r="G5" i="14"/>
  <c r="F5" i="14"/>
  <c r="E5" i="14"/>
  <c r="D5" i="14"/>
  <c r="C5" i="14"/>
  <c r="B5" i="14"/>
  <c r="G4" i="14"/>
  <c r="F4" i="14"/>
  <c r="E4" i="14"/>
  <c r="D4" i="14"/>
  <c r="C4" i="14"/>
  <c r="B4" i="14"/>
  <c r="G3" i="14"/>
  <c r="F3" i="14"/>
  <c r="E3" i="14"/>
  <c r="D3" i="14"/>
  <c r="C3" i="14"/>
  <c r="B3" i="14"/>
  <c r="B2" i="14"/>
  <c r="C2" i="14"/>
  <c r="D2" i="14"/>
  <c r="E2" i="14"/>
  <c r="F2" i="14"/>
  <c r="G2" i="14"/>
  <c r="D2" i="10"/>
  <c r="E2" i="10"/>
  <c r="F2" i="10"/>
  <c r="G2" i="10"/>
  <c r="D3" i="10"/>
  <c r="E3" i="10"/>
  <c r="F3" i="10"/>
  <c r="G3" i="10"/>
  <c r="D4" i="10"/>
  <c r="E4" i="10"/>
  <c r="F4" i="10"/>
  <c r="G4" i="10"/>
  <c r="D5" i="10"/>
  <c r="E5" i="10"/>
  <c r="F5" i="10"/>
  <c r="G5" i="10"/>
  <c r="D6" i="10"/>
  <c r="E6" i="10"/>
  <c r="F6" i="10"/>
  <c r="G6" i="10"/>
  <c r="D7" i="10"/>
  <c r="E7" i="10"/>
  <c r="F7" i="10"/>
  <c r="G7" i="10"/>
  <c r="D8" i="10"/>
  <c r="E8" i="10"/>
  <c r="F8" i="10"/>
  <c r="G8" i="10"/>
  <c r="D9" i="10"/>
  <c r="E9" i="10"/>
  <c r="F9" i="10"/>
  <c r="G9" i="10"/>
  <c r="D10" i="10"/>
  <c r="E10" i="10"/>
  <c r="F10" i="10"/>
  <c r="G10" i="10"/>
  <c r="D11" i="10"/>
  <c r="E11" i="10"/>
  <c r="F11" i="10"/>
  <c r="G11" i="10"/>
  <c r="D12" i="10"/>
  <c r="E12" i="10"/>
  <c r="F12" i="10"/>
  <c r="G12" i="10"/>
  <c r="D13" i="10"/>
  <c r="E13" i="10"/>
  <c r="F13" i="10"/>
  <c r="G13" i="10"/>
  <c r="D14" i="10"/>
  <c r="E14" i="10"/>
  <c r="F14" i="10"/>
  <c r="G14" i="10"/>
  <c r="D15" i="10"/>
  <c r="E15" i="10"/>
  <c r="F15" i="10"/>
  <c r="G15" i="10"/>
  <c r="D16" i="10"/>
  <c r="E16" i="10"/>
  <c r="F16" i="10"/>
  <c r="G16" i="10"/>
  <c r="D17" i="10"/>
  <c r="E17" i="10"/>
  <c r="F17" i="10"/>
  <c r="G17" i="10"/>
  <c r="D18" i="10"/>
  <c r="E18" i="10"/>
  <c r="F18" i="10"/>
  <c r="G18" i="10"/>
  <c r="D19" i="10"/>
  <c r="E19" i="10"/>
  <c r="F19" i="10"/>
  <c r="G19" i="10"/>
  <c r="D20" i="10"/>
  <c r="E20" i="10"/>
  <c r="F20" i="10"/>
  <c r="G20" i="10"/>
  <c r="D21" i="10"/>
  <c r="E21" i="10"/>
  <c r="F21" i="10"/>
  <c r="G21" i="10"/>
  <c r="D22" i="10"/>
  <c r="E22" i="10"/>
  <c r="F22" i="10"/>
  <c r="G2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" i="10"/>
  <c r="I16" i="6"/>
  <c r="E16" i="6"/>
  <c r="F16" i="6"/>
  <c r="G16" i="6"/>
  <c r="H16" i="6"/>
  <c r="F3" i="15"/>
  <c r="D3" i="15"/>
  <c r="F33" i="15"/>
  <c r="F32" i="15"/>
  <c r="F31" i="15"/>
  <c r="H49" i="5"/>
  <c r="F30" i="15" s="1"/>
  <c r="H48" i="5"/>
  <c r="F29" i="15" s="1"/>
  <c r="F27" i="15"/>
  <c r="F26" i="15"/>
  <c r="F25" i="15"/>
  <c r="F24" i="15"/>
  <c r="H32" i="5"/>
  <c r="F13" i="15" s="1"/>
  <c r="H31" i="5"/>
  <c r="F12" i="15" s="1"/>
  <c r="H30" i="5"/>
  <c r="F11" i="15" s="1"/>
  <c r="H29" i="5"/>
  <c r="F10" i="15" s="1"/>
  <c r="H27" i="5"/>
  <c r="F8" i="15" s="1"/>
  <c r="F2" i="15"/>
  <c r="D2" i="15"/>
  <c r="H42" i="5" l="1"/>
  <c r="F23" i="15" s="1"/>
  <c r="F28" i="15"/>
  <c r="J31" i="5"/>
  <c r="H12" i="15" s="1"/>
  <c r="J32" i="5"/>
  <c r="H13" i="15" s="1"/>
  <c r="J33" i="5"/>
  <c r="H14" i="15" s="1"/>
  <c r="J30" i="5"/>
  <c r="H11" i="15" s="1"/>
  <c r="J29" i="5"/>
  <c r="H10" i="15" s="1"/>
  <c r="G19" i="6"/>
  <c r="I2" i="14" s="1"/>
  <c r="H28" i="5"/>
  <c r="J27" i="5"/>
  <c r="H8" i="15" s="1"/>
  <c r="H24" i="5"/>
  <c r="H26" i="5"/>
  <c r="H25" i="5"/>
  <c r="F6" i="15" s="1"/>
  <c r="H23" i="5"/>
  <c r="J23" i="5" s="1"/>
  <c r="F54" i="5"/>
  <c r="H28" i="15" l="1"/>
  <c r="J24" i="5"/>
  <c r="H5" i="15" s="1"/>
  <c r="F9" i="15"/>
  <c r="J28" i="5"/>
  <c r="H9" i="15" s="1"/>
  <c r="F5" i="15"/>
  <c r="J25" i="5"/>
  <c r="H6" i="15" s="1"/>
  <c r="H54" i="5"/>
  <c r="F7" i="15"/>
  <c r="J26" i="5"/>
  <c r="H7" i="15" s="1"/>
  <c r="F4" i="15"/>
  <c r="H4" i="15" l="1"/>
  <c r="J54" i="5"/>
  <c r="L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tc={89EADE52-E88C-4FF9-8E39-A67C682CF289}</author>
  </authors>
  <commentList>
    <comment ref="U6" authorId="0" shapeId="0" xr:uid="{89EADE52-E88C-4FF9-8E39-A67C682CF289}">
      <text>
        <t>[Threaded comment]
Your version of Excel allows you to read this threaded comment; however, any edits to it will get removed if the file is opened in a newer version of Excel. Learn more: https://go.microsoft.com/fwlink/?linkid=870924
Comment:
    Replaced the below example table with revised table in related MSWord doc to clarify what "Interval Length" means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tc={B13F9561-7C9A-4A82-A736-86F68E5E47CA}</author>
  </authors>
  <commentList>
    <comment ref="H7" authorId="0" shapeId="0" xr:uid="{B13F9561-7C9A-4A82-A736-86F68E5E47CA}">
      <text>
        <t>[Threaded comment]
Your version of Excel allows you to read this threaded comment; however, any edits to it will get removed if the file is opened in a newer version of Excel. Learn more: https://go.microsoft.com/fwlink/?linkid=870924
Comment:
    I re-worded and rearranged these sequentially (Avg Wetted Width is used to determine Thalweg Reach Length, which is used to determine Distance btw XSEC Transects and Interval Length).  I also added a clarifying NOTE, and bolded the two values that get entered directly into SQUID in the Sampling Event Details.</t>
      </text>
    </comment>
  </commentList>
</comments>
</file>

<file path=xl/sharedStrings.xml><?xml version="1.0" encoding="utf-8"?>
<sst xmlns="http://schemas.openxmlformats.org/spreadsheetml/2006/main" count="630" uniqueCount="273">
  <si>
    <t>NOTES:</t>
  </si>
  <si>
    <t>representative riffle</t>
  </si>
  <si>
    <t>Habitat Sampled (circle one):</t>
  </si>
  <si>
    <t>EMAP reach-wide*</t>
  </si>
  <si>
    <t>Date (MM/DD/YYYY):</t>
  </si>
  <si>
    <t>A</t>
  </si>
  <si>
    <t>B</t>
  </si>
  <si>
    <t>C</t>
  </si>
  <si>
    <t>D</t>
  </si>
  <si>
    <t>E</t>
  </si>
  <si>
    <t>Transect</t>
  </si>
  <si>
    <t>NOTES and COMMENTS</t>
  </si>
  <si>
    <t>Between transects ---&gt;</t>
  </si>
  <si>
    <t>A-B</t>
  </si>
  <si>
    <t>B-C</t>
  </si>
  <si>
    <t>C-D</t>
  </si>
  <si>
    <t>D-E</t>
  </si>
  <si>
    <t>Field Crew:</t>
  </si>
  <si>
    <t xml:space="preserve">Method : </t>
  </si>
  <si>
    <t xml:space="preserve">Manning Equation method per SOP protocol </t>
  </si>
  <si>
    <t xml:space="preserve">Velocity meter per SOP protocol (&gt;/= 20 windows) </t>
  </si>
  <si>
    <t xml:space="preserve">Rating curve method per SOP protocol </t>
  </si>
  <si>
    <t xml:space="preserve">Velocity meter (&lt;20 windows) </t>
  </si>
  <si>
    <t xml:space="preserve">Other methods specified in the SOP </t>
  </si>
  <si>
    <t xml:space="preserve">No discernable flow </t>
  </si>
  <si>
    <t xml:space="preserve">Visual estimation (no measurement) </t>
  </si>
  <si>
    <t xml:space="preserve">Timed-fill method per SOP protocol </t>
  </si>
  <si>
    <t xml:space="preserve">USGS gage data </t>
  </si>
  <si>
    <t xml:space="preserve">Surface floats method per SOP protocol </t>
  </si>
  <si>
    <t xml:space="preserve">Extrapolated </t>
  </si>
  <si>
    <t>Notes</t>
  </si>
  <si>
    <t>LBNKFULL</t>
  </si>
  <si>
    <t>LEW</t>
  </si>
  <si>
    <t>RBNKFULL</t>
  </si>
  <si>
    <t>Transect --&gt;&gt;</t>
  </si>
  <si>
    <t>LEW – Facing Left Bank</t>
  </si>
  <si>
    <t>REW – Facing Right Bank</t>
  </si>
  <si>
    <t>TRANSECT TOTAL</t>
  </si>
  <si>
    <t>Average % Canopy Cover for reach</t>
  </si>
  <si>
    <t>TOTALs / AV</t>
  </si>
  <si>
    <t>Total Reach Length (m):</t>
  </si>
  <si>
    <t>Transect:</t>
  </si>
  <si>
    <t>□  A</t>
  </si>
  <si>
    <t>□  C</t>
  </si>
  <si>
    <t>□  D</t>
  </si>
  <si>
    <t>□  E</t>
  </si>
  <si>
    <t>Lat/Long:</t>
  </si>
  <si>
    <t>CenUp – center looking u/s</t>
  </si>
  <si>
    <t xml:space="preserve">CenL – center looking at LEW </t>
  </si>
  <si>
    <t>CenR – center looking at REW</t>
  </si>
  <si>
    <t>CenDwn – center looking d/s</t>
  </si>
  <si>
    <t>Mountain Site Class</t>
  </si>
  <si>
    <t>Foothill Site Class</t>
  </si>
  <si>
    <t>Xeric Site Class</t>
  </si>
  <si>
    <t>Mountains</t>
  </si>
  <si>
    <t>Foothills</t>
  </si>
  <si>
    <t>Xeric</t>
  </si>
  <si>
    <t>Try to perform at Transect C if possible</t>
  </si>
  <si>
    <t>Left Edge       (0%)</t>
  </si>
  <si>
    <t>Left Center      (25%)</t>
  </si>
  <si>
    <t>Center         (50%)</t>
  </si>
  <si>
    <t>Right Edge      (100%)</t>
  </si>
  <si>
    <t>Right Center     (75%)</t>
  </si>
  <si>
    <t>Bankfull Height XXX cm</t>
  </si>
  <si>
    <t xml:space="preserve">Bankfull Width XX.XX m </t>
  </si>
  <si>
    <t>AVG Wetted Width (XX.X m):</t>
  </si>
  <si>
    <t xml:space="preserve">TOTAL </t>
  </si>
  <si>
    <t>%SAFN</t>
  </si>
  <si>
    <t>Left Bank - Distance</t>
  </si>
  <si>
    <t>Left Bank - Depth</t>
  </si>
  <si>
    <t>LCtr - Depth</t>
  </si>
  <si>
    <t>LCtr - Distance</t>
  </si>
  <si>
    <t>Ctr - Distance</t>
  </si>
  <si>
    <t>RCtr - Depth</t>
  </si>
  <si>
    <t>RCtr - Distance</t>
  </si>
  <si>
    <t>Right Bank - Depth</t>
  </si>
  <si>
    <t>Right Bank - Distance</t>
  </si>
  <si>
    <t>DATE:</t>
  </si>
  <si>
    <t>Width             ( ft )</t>
  </si>
  <si>
    <t>Station Name:</t>
  </si>
  <si>
    <t>* 5 measurements taken at 0, 25, 50, 75, and 100% of WETTED WIDTH                                    at 21 transects</t>
  </si>
  <si>
    <t>Slope</t>
  </si>
  <si>
    <t>Transect_Data</t>
  </si>
  <si>
    <t>Ctr - Depth</t>
  </si>
  <si>
    <t>Row</t>
  </si>
  <si>
    <t>Left Edge</t>
  </si>
  <si>
    <t>Left Center</t>
  </si>
  <si>
    <t>Center</t>
  </si>
  <si>
    <t>Right Center</t>
  </si>
  <si>
    <t>Right Edge</t>
  </si>
  <si>
    <t>Depth cm</t>
  </si>
  <si>
    <t>StatNum</t>
  </si>
  <si>
    <t>Large Wood Debris</t>
  </si>
  <si>
    <t xml:space="preserve">&lt; 20% Sand &amp; Fines                  </t>
  </si>
  <si>
    <t xml:space="preserve">&lt; 21 particles*           </t>
  </si>
  <si>
    <r>
      <t xml:space="preserve">*  Number of particles </t>
    </r>
    <r>
      <rPr>
        <sz val="13"/>
        <rFont val="Symbol"/>
        <family val="1"/>
        <charset val="2"/>
      </rPr>
      <t>£</t>
    </r>
    <r>
      <rPr>
        <sz val="13"/>
        <rFont val="Arial"/>
        <family val="2"/>
      </rPr>
      <t xml:space="preserve"> 2mm diameter based on a 105 particle count.                                </t>
    </r>
  </si>
  <si>
    <t xml:space="preserve">&lt; 78 particles*                  </t>
  </si>
  <si>
    <t xml:space="preserve">&lt; 39 particles*                   </t>
  </si>
  <si>
    <t xml:space="preserve">&lt; 37% Sand &amp; Fines                </t>
  </si>
  <si>
    <t xml:space="preserve">&lt; 74% Sand &amp; Fines                </t>
  </si>
  <si>
    <t>Ecoregion:</t>
  </si>
  <si>
    <t>Fine Sediment Thresholds based on Biological Responses</t>
  </si>
  <si>
    <t>New Mexico Site Class Definitions</t>
  </si>
  <si>
    <t>Ecoregions 21d, 22a, 22b, 22f, 23a, 23b, 23e, and 79</t>
  </si>
  <si>
    <r>
      <t>Ecoregions 21 and 23  (</t>
    </r>
    <r>
      <rPr>
        <b/>
        <sz val="14"/>
        <rFont val="Arial"/>
        <family val="2"/>
      </rPr>
      <t>except</t>
    </r>
    <r>
      <rPr>
        <sz val="14"/>
        <rFont val="Arial"/>
        <family val="2"/>
      </rPr>
      <t xml:space="preserve"> 21d, 23a, 23b, 23e)</t>
    </r>
  </si>
  <si>
    <t>ABSENT</t>
  </si>
  <si>
    <t>Distance                                       ( XXX m )</t>
  </si>
  <si>
    <r>
      <rPr>
        <b/>
        <sz val="16"/>
        <rFont val="Arial"/>
        <family val="2"/>
      </rPr>
      <t xml:space="preserve">* </t>
    </r>
    <r>
      <rPr>
        <b/>
        <i/>
        <sz val="13"/>
        <rFont val="Arial"/>
        <family val="2"/>
      </rPr>
      <t xml:space="preserve">If you are using a method that produces an elevational difference as opposed to a % slope </t>
    </r>
    <r>
      <rPr>
        <b/>
        <i/>
        <u/>
        <sz val="13"/>
        <rFont val="Arial"/>
        <family val="2"/>
      </rPr>
      <t>YOU WILL NEED TO CONVERT TO % SLOPE</t>
    </r>
    <r>
      <rPr>
        <b/>
        <i/>
        <sz val="13"/>
        <rFont val="Arial"/>
        <family val="2"/>
      </rPr>
      <t xml:space="preserve"> prior to uploading data to NMEDAS.</t>
    </r>
  </si>
  <si>
    <t>Field Data Verification</t>
  </si>
  <si>
    <t>Velocity ( ft/s )</t>
  </si>
  <si>
    <t>Area ( ft2 )</t>
  </si>
  <si>
    <t>Depth ( ft )</t>
  </si>
  <si>
    <t>Width ( ft )</t>
  </si>
  <si>
    <t>Tag Line Distance ( ft )</t>
  </si>
  <si>
    <t>Flow ( cfs )</t>
  </si>
  <si>
    <t>Measurement #</t>
  </si>
  <si>
    <t>Bankfull Height</t>
  </si>
  <si>
    <t>Bankfull width</t>
  </si>
  <si>
    <t>Total Flow</t>
  </si>
  <si>
    <t>%Shade</t>
  </si>
  <si>
    <t xml:space="preserve"> [just a single value for these for each sample event]</t>
  </si>
  <si>
    <t>[note for a give SE not all rows will be used … ]</t>
  </si>
  <si>
    <t xml:space="preserve"> [just a single value for each sample event; can also be easily calculated]</t>
  </si>
  <si>
    <t>HABITAT AND BIOTA FIELD WORK COVER SHEET</t>
  </si>
  <si>
    <t>Biological Data/Sonde Deployment</t>
  </si>
  <si>
    <t>Periphyton (Level 2 Nutrient Survey)</t>
  </si>
  <si>
    <t>Riffle Periphyton</t>
  </si>
  <si>
    <t>Reachwide Periphyton*</t>
  </si>
  <si>
    <t>Sonde Deployment</t>
  </si>
  <si>
    <t>A.5</t>
  </si>
  <si>
    <t>B.5</t>
  </si>
  <si>
    <t>C.5</t>
  </si>
  <si>
    <t>D.5</t>
  </si>
  <si>
    <t>Sub</t>
  </si>
  <si>
    <t>Hab</t>
  </si>
  <si>
    <t xml:space="preserve">Sub </t>
  </si>
  <si>
    <t>F</t>
  </si>
  <si>
    <t>P</t>
  </si>
  <si>
    <t>G</t>
  </si>
  <si>
    <t>Gl</t>
  </si>
  <si>
    <t>Ri</t>
  </si>
  <si>
    <t>O</t>
  </si>
  <si>
    <t>Ra</t>
  </si>
  <si>
    <t>Dominant Substrate (Sub) -    Fine/sand (F),  Gravel (G),  Coarse (C),  or Other (O)</t>
  </si>
  <si>
    <t>Habitat Type (Hab) -   Pool (P),  Glide (Gl),  Riffle (Ri),  or Rapid (Ra)</t>
  </si>
  <si>
    <r>
      <t>Ecoregions 20, 22, 24, 25, and 26 (</t>
    </r>
    <r>
      <rPr>
        <b/>
        <sz val="14"/>
        <rFont val="Arial"/>
        <family val="2"/>
      </rPr>
      <t>except</t>
    </r>
    <r>
      <rPr>
        <sz val="14"/>
        <rFont val="Arial"/>
        <family val="2"/>
      </rPr>
      <t xml:space="preserve"> 22a, 22b, 22f)</t>
    </r>
  </si>
  <si>
    <t xml:space="preserve">(if other than date above - otherwise     </t>
  </si>
  <si>
    <t xml:space="preserve">check which data were collected)     </t>
  </si>
  <si>
    <t>All forms checked for completeness, units, obvious errors, or anomolies</t>
  </si>
  <si>
    <t>Data Entry/Upload (date/initials):</t>
  </si>
  <si>
    <t>Verified by (date/initials):</t>
  </si>
  <si>
    <t>Data Entry/Upload (date/initial):</t>
  </si>
  <si>
    <t>Verified by (date/initial): _____________</t>
  </si>
  <si>
    <r>
      <t xml:space="preserve">1.  Left Edge of Water (LEW) and Right Edge of Water (REW) </t>
    </r>
    <r>
      <rPr>
        <b/>
        <u/>
        <sz val="13"/>
        <color indexed="8"/>
        <rFont val="Arial"/>
        <family val="2"/>
      </rPr>
      <t>MUST</t>
    </r>
    <r>
      <rPr>
        <b/>
        <sz val="13"/>
        <color indexed="8"/>
        <rFont val="Arial"/>
        <family val="2"/>
      </rPr>
      <t xml:space="preserve"> be marked in "Notes" column!  These values are used to calculate </t>
    </r>
    <r>
      <rPr>
        <b/>
        <i/>
        <sz val="13"/>
        <color indexed="8"/>
        <rFont val="Arial"/>
        <family val="2"/>
      </rPr>
      <t>Wetted Width</t>
    </r>
    <r>
      <rPr>
        <b/>
        <sz val="13"/>
        <color indexed="8"/>
        <rFont val="Arial"/>
        <family val="2"/>
      </rPr>
      <t xml:space="preserve"> for reports. Leave "Notes" column blank if there is nothing to note.</t>
    </r>
  </si>
  <si>
    <r>
      <rPr>
        <b/>
        <sz val="13"/>
        <rFont val="Arial"/>
        <family val="2"/>
      </rPr>
      <t xml:space="preserve">2.  Bankfull height measured from water surface at edge of water up to bankfull tagline.       </t>
    </r>
    <r>
      <rPr>
        <sz val="13"/>
        <rFont val="Arial"/>
        <family val="2"/>
      </rPr>
      <t xml:space="preserve">                                                                 LBNKFULL = Left Bankfull, LEW = Left Edge of Water, THAL = Thalweg, REW = Right Edge of Water, RBNKFULL = Right Bankfull</t>
    </r>
  </si>
  <si>
    <r>
      <t xml:space="preserve"> </t>
    </r>
    <r>
      <rPr>
        <b/>
        <sz val="14"/>
        <rFont val="Arial"/>
        <family val="2"/>
      </rPr>
      <t>□</t>
    </r>
  </si>
  <si>
    <t>Area                     ( ft2 )</t>
  </si>
  <si>
    <t>Flow                        ( cfs )</t>
  </si>
  <si>
    <t>Distance</t>
  </si>
  <si>
    <r>
      <rPr>
        <sz val="24"/>
        <rFont val="Arial"/>
        <family val="2"/>
      </rPr>
      <t xml:space="preserve">Consolidated: </t>
    </r>
    <r>
      <rPr>
        <b/>
        <sz val="24"/>
        <rFont val="Arial"/>
        <family val="2"/>
      </rPr>
      <t>BEDROCK</t>
    </r>
  </si>
  <si>
    <t>Bankfull width (ft)</t>
  </si>
  <si>
    <r>
      <t>Bankfull height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(ft)</t>
    </r>
  </si>
  <si>
    <t>SQUID metadata</t>
  </si>
  <si>
    <r>
      <rPr>
        <sz val="24"/>
        <rFont val="Calibri"/>
        <family val="2"/>
      </rPr>
      <t>≤</t>
    </r>
    <r>
      <rPr>
        <sz val="24"/>
        <rFont val="Arial"/>
        <family val="2"/>
      </rPr>
      <t>2mm Gritty</t>
    </r>
    <r>
      <rPr>
        <b/>
        <sz val="24"/>
        <rFont val="Arial"/>
        <family val="2"/>
      </rPr>
      <t>: SAND</t>
    </r>
  </si>
  <si>
    <r>
      <rPr>
        <sz val="24"/>
        <rFont val="Calibri"/>
        <family val="2"/>
      </rPr>
      <t>≤</t>
    </r>
    <r>
      <rPr>
        <sz val="24"/>
        <rFont val="Arial"/>
        <family val="2"/>
      </rPr>
      <t xml:space="preserve">2mm Non-Gritty: </t>
    </r>
    <r>
      <rPr>
        <b/>
        <sz val="24"/>
        <rFont val="Arial"/>
        <family val="2"/>
      </rPr>
      <t>FINES</t>
    </r>
  </si>
  <si>
    <t>----------only whole numbers &gt;2----------millimeters----------</t>
  </si>
  <si>
    <t>TRANSECT - "X" for Periphyton - "O" for Benthics</t>
  </si>
  <si>
    <t>Measurements made with the laser level must be converted to % Slope</t>
  </si>
  <si>
    <t xml:space="preserve">If using a Clinometer: Measure slope incrementally within the channel </t>
  </si>
  <si>
    <t>Benthic Macroinvertebrates</t>
  </si>
  <si>
    <t>Station ID</t>
  </si>
  <si>
    <t>Date and Time</t>
  </si>
  <si>
    <t>Recorder</t>
  </si>
  <si>
    <t>Observer</t>
  </si>
  <si>
    <t>Thalweg</t>
  </si>
  <si>
    <t>X-section</t>
  </si>
  <si>
    <t>LWD</t>
  </si>
  <si>
    <t xml:space="preserve">Tag line </t>
  </si>
  <si>
    <t>xx.xx m</t>
  </si>
  <si>
    <t>xxx cm</t>
  </si>
  <si>
    <t>Cross Section Features</t>
  </si>
  <si>
    <t>LCtr</t>
  </si>
  <si>
    <t>LEW = Left edge water</t>
  </si>
  <si>
    <t>Ctr</t>
  </si>
  <si>
    <t>LCtr = 25% of wetted width from left bank</t>
  </si>
  <si>
    <t>RCtr</t>
  </si>
  <si>
    <t>Ctr = 50 % of wetted width from left bank</t>
  </si>
  <si>
    <t>REW</t>
  </si>
  <si>
    <t>RCtr = 75% of wetted width from left bank</t>
  </si>
  <si>
    <t>REW = Right edge of water</t>
  </si>
  <si>
    <t>BKW = Bankfull width</t>
  </si>
  <si>
    <t>BKH = Bankfull height</t>
  </si>
  <si>
    <t>Bankfull Indicators</t>
  </si>
  <si>
    <t>Topographic Breaks in Slope</t>
  </si>
  <si>
    <t>Tops of point bars</t>
  </si>
  <si>
    <t>Change in vegatation</t>
  </si>
  <si>
    <t>DENSE (&gt;75%)</t>
  </si>
  <si>
    <t>Changes in size of bank materials</t>
  </si>
  <si>
    <t>ABUNDANT (51-75%)</t>
  </si>
  <si>
    <t>Evidence of inundation feature such as small benches</t>
  </si>
  <si>
    <t>VERY COMMON (25-50%)</t>
  </si>
  <si>
    <t>The presence of a floodplain</t>
  </si>
  <si>
    <t>COMMON (10-25%)</t>
  </si>
  <si>
    <t>Exposed root hairs below intact soil layer indicating exposure to erosive flow</t>
  </si>
  <si>
    <t>RARE (&lt;10%)</t>
  </si>
  <si>
    <t>Bank undercuts</t>
  </si>
  <si>
    <t>Large Woody Debris is defined as woody material with a small end diameter of at least 10 cm (4 in.) and a length of at least 1.5 m (5 ft).</t>
  </si>
  <si>
    <t>TRANSECT - 160 count</t>
  </si>
  <si>
    <t>Station within transect - 160 count</t>
  </si>
  <si>
    <t>GPS Coordinates (Transect A):</t>
  </si>
  <si>
    <t>GPS Coordinates (Transect E):</t>
  </si>
  <si>
    <t>Elevation A:</t>
  </si>
  <si>
    <t>Elevation E:</t>
  </si>
  <si>
    <t>Station ID:</t>
  </si>
  <si>
    <t>StationID:</t>
  </si>
  <si>
    <t>Date</t>
  </si>
  <si>
    <t>Station  ID:</t>
  </si>
  <si>
    <t>Ecoregion</t>
  </si>
  <si>
    <t>Recorder:</t>
  </si>
  <si>
    <t>Observer:</t>
  </si>
  <si>
    <t xml:space="preserve"> = SUM of all transect totals / total possible Intersection points = </t>
  </si>
  <si>
    <t>LARGE WOODY DEBRIS -- visual estimate of amount of large woody debris within or bridging the bankfull channel (Zones 1 - 3).                              Enter the # 1 in the appropriate estimate category for each stream segment.</t>
  </si>
  <si>
    <t>Interval Length* (m)</t>
  </si>
  <si>
    <t>Thalweg Depth (XXX cm)</t>
  </si>
  <si>
    <t>`</t>
  </si>
  <si>
    <t>Average Wetted Width (m)</t>
  </si>
  <si>
    <t>Distance Between XSEC Transects (m)</t>
  </si>
  <si>
    <t>Total Reach Length (m)</t>
  </si>
  <si>
    <r>
      <rPr>
        <b/>
        <sz val="9"/>
        <rFont val="Arial"/>
        <family val="2"/>
      </rPr>
      <t>NOTES:</t>
    </r>
    <r>
      <rPr>
        <sz val="9"/>
        <rFont val="Arial"/>
        <family val="2"/>
      </rPr>
      <t xml:space="preserve"> * Interval Length = distance between thalweg depth measurements = Total Reach Length / 160. See Cover Sheet examples.</t>
    </r>
  </si>
  <si>
    <t>BKW(m)</t>
  </si>
  <si>
    <t>Average Wetted Width:</t>
  </si>
  <si>
    <t>Total Reach Length:</t>
  </si>
  <si>
    <t>meters (m)</t>
  </si>
  <si>
    <t>(m)</t>
  </si>
  <si>
    <t>□ B</t>
  </si>
  <si>
    <t>ft</t>
  </si>
  <si>
    <t>Pebble Count (n=105)</t>
  </si>
  <si>
    <t>Thalweg Profile (n=160)</t>
  </si>
  <si>
    <t>Large Woody Debris Tally (n=4)</t>
  </si>
  <si>
    <t>Slope (water surface)</t>
  </si>
  <si>
    <t>Bankfull X-Section with Streamflow (n=1)</t>
  </si>
  <si>
    <t>Percent Canopy Cover (n=30)</t>
  </si>
  <si>
    <t>Last Revision: October 16, 2024</t>
  </si>
  <si>
    <r>
      <t>COMMENTS</t>
    </r>
    <r>
      <rPr>
        <b/>
        <sz val="16"/>
        <rFont val="Calibri"/>
        <family val="2"/>
        <scheme val="minor"/>
      </rPr>
      <t xml:space="preserve">: </t>
    </r>
    <r>
      <rPr>
        <sz val="16"/>
        <rFont val="Calibri"/>
        <family val="2"/>
        <scheme val="minor"/>
      </rPr>
      <t xml:space="preserve">Note any evidence of recent scouring flows. Note if periphyton area sampled is other then 9 PVC delimiters.                                         Explain if "Other" circled in </t>
    </r>
    <r>
      <rPr>
        <i/>
        <sz val="16"/>
        <rFont val="Calibri"/>
        <family val="2"/>
        <scheme val="minor"/>
      </rPr>
      <t xml:space="preserve">Substrate-Habitat </t>
    </r>
    <r>
      <rPr>
        <sz val="16"/>
        <rFont val="Calibri"/>
        <family val="2"/>
        <scheme val="minor"/>
      </rPr>
      <t>table (above). Other comments about the site.</t>
    </r>
  </si>
  <si>
    <t>Velocity             ( ft/s )</t>
  </si>
  <si>
    <r>
      <t>NOTES</t>
    </r>
    <r>
      <rPr>
        <b/>
        <sz val="14"/>
        <rFont val="Calibri"/>
        <family val="2"/>
        <scheme val="minor"/>
      </rPr>
      <t>:</t>
    </r>
  </si>
  <si>
    <t>Depth - Tagline to Ground (ft)</t>
  </si>
  <si>
    <t>Depth of Water              ( ft )</t>
  </si>
  <si>
    <r>
      <t>Notes</t>
    </r>
    <r>
      <rPr>
        <b/>
        <vertAlign val="superscript"/>
        <sz val="12"/>
        <rFont val="Arial"/>
        <family val="2"/>
      </rPr>
      <t>1</t>
    </r>
  </si>
  <si>
    <t>+PC</t>
  </si>
  <si>
    <t>At flag</t>
  </si>
  <si>
    <t>At flag, +PC</t>
  </si>
  <si>
    <t>Cross Sectional (XSEC) Profiles</t>
  </si>
  <si>
    <t>Depth of Water</t>
  </si>
  <si>
    <t xml:space="preserve">Tag Line </t>
  </si>
  <si>
    <t>Tag Line ( ft )</t>
  </si>
  <si>
    <t>Generally, any measurement &gt;3.0 percent slope = waterfall or riffle-run.  Both person reading the slope and the person holding the rod need to be standing at the wedge of water (or on mid channel rock AT the water surface).</t>
  </si>
  <si>
    <r>
      <t xml:space="preserve">NOTES: </t>
    </r>
    <r>
      <rPr>
        <sz val="10"/>
        <rFont val="Arial"/>
        <family val="2"/>
      </rPr>
      <t>+ PC = perform pebble count</t>
    </r>
  </si>
  <si>
    <t>BKH** (cm)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</si>
  <si>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** Although similarly shaped cross sectional profiles may have similar BKH, </t>
    </r>
  </si>
  <si>
    <t>it may not be the same value at each profile. EX: &gt; BKW results in &lt; BKH because it's an area.</t>
  </si>
  <si>
    <t>Cross-Sectional Surveys (n=5, A-E)</t>
  </si>
  <si>
    <t xml:space="preserve"> Cross Sectional Profiles, Thalweg Profile, and Large Woody Debris Form</t>
  </si>
  <si>
    <t>&lt;-- These are now formulas</t>
  </si>
  <si>
    <t xml:space="preserve">Slope  </t>
  </si>
  <si>
    <r>
      <t>METHOD</t>
    </r>
    <r>
      <rPr>
        <b/>
        <sz val="16"/>
        <rFont val="Arial"/>
        <family val="2"/>
      </rPr>
      <t>*</t>
    </r>
    <r>
      <rPr>
        <b/>
        <sz val="13"/>
        <rFont val="Arial"/>
        <family val="2"/>
      </rPr>
      <t xml:space="preserve"> </t>
    </r>
    <r>
      <rPr>
        <b/>
        <sz val="9"/>
        <rFont val="Arial"/>
        <family val="2"/>
      </rPr>
      <t>(check one)</t>
    </r>
    <r>
      <rPr>
        <b/>
        <sz val="13"/>
        <rFont val="Arial"/>
        <family val="2"/>
      </rPr>
      <t xml:space="preserve">:     </t>
    </r>
    <r>
      <rPr>
        <b/>
        <sz val="28"/>
        <rFont val="Arial"/>
        <family val="2"/>
      </rPr>
      <t>□</t>
    </r>
    <r>
      <rPr>
        <b/>
        <sz val="13"/>
        <rFont val="Arial"/>
        <family val="2"/>
      </rPr>
      <t xml:space="preserve"> </t>
    </r>
    <r>
      <rPr>
        <b/>
        <sz val="28"/>
        <rFont val="Arial"/>
        <family val="2"/>
      </rPr>
      <t xml:space="preserve"> </t>
    </r>
    <r>
      <rPr>
        <b/>
        <sz val="13"/>
        <rFont val="Arial"/>
        <family val="2"/>
      </rPr>
      <t xml:space="preserve">Clinometer  </t>
    </r>
    <r>
      <rPr>
        <b/>
        <sz val="28"/>
        <rFont val="Arial"/>
        <family val="2"/>
      </rPr>
      <t xml:space="preserve">□ </t>
    </r>
    <r>
      <rPr>
        <b/>
        <sz val="13"/>
        <rFont val="Arial"/>
        <family val="2"/>
      </rPr>
      <t xml:space="preserve">Water Tube   </t>
    </r>
    <r>
      <rPr>
        <b/>
        <sz val="28"/>
        <rFont val="Arial"/>
        <family val="2"/>
      </rPr>
      <t xml:space="preserve">□ </t>
    </r>
    <r>
      <rPr>
        <b/>
        <sz val="13"/>
        <rFont val="Arial"/>
        <family val="2"/>
      </rPr>
      <t xml:space="preserve">Hand Level   </t>
    </r>
    <r>
      <rPr>
        <b/>
        <sz val="28"/>
        <rFont val="Arial"/>
        <family val="2"/>
      </rPr>
      <t xml:space="preserve">□ </t>
    </r>
    <r>
      <rPr>
        <b/>
        <sz val="13"/>
        <rFont val="Arial"/>
        <family val="2"/>
      </rPr>
      <t>Ranger Finder:</t>
    </r>
  </si>
  <si>
    <t xml:space="preserve">Slope Units: (check one):   □  Percent %    □ Degrees     □ Other  </t>
  </si>
  <si>
    <t xml:space="preserve">*** NOTE: Range Finders with Slope function only measure in DEGREES, will need to convert degrees to % when used. </t>
  </si>
  <si>
    <t xml:space="preserve">                                                                                        Conversion % Slope = Tan(Degrees) *100</t>
  </si>
  <si>
    <t>Adjusted Slope= Degrees to %</t>
  </si>
  <si>
    <t>Chlorophyll-a</t>
  </si>
  <si>
    <t>Ground to Tagline at Bankfull height (ft). Outside wetted width</t>
  </si>
  <si>
    <t>Flow CFS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</si>
</sst>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2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name val="Symbol"/>
      <family val="1"/>
      <charset val="2"/>
    </font>
    <font>
      <sz val="10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3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8"/>
      <name val="Calibri"/>
      <family val="2"/>
    </font>
    <font>
      <sz val="13"/>
      <name val="Symbol"/>
      <family val="1"/>
      <charset val="2"/>
    </font>
    <font>
      <sz val="10"/>
      <name val="Times New Roman"/>
      <family val="1"/>
    </font>
    <font>
      <sz val="16"/>
      <name val="Comic Sans MS"/>
      <family val="4"/>
    </font>
    <font>
      <sz val="20"/>
      <name val="Arial"/>
      <family val="2"/>
    </font>
    <font>
      <b/>
      <sz val="16"/>
      <color indexed="9"/>
      <name val="Arial"/>
      <family val="2"/>
    </font>
    <font>
      <b/>
      <sz val="9"/>
      <color indexed="9"/>
      <name val="Arial"/>
      <family val="2"/>
    </font>
    <font>
      <b/>
      <sz val="13"/>
      <color indexed="9"/>
      <name val="Arial"/>
      <family val="2"/>
    </font>
    <font>
      <b/>
      <i/>
      <sz val="13"/>
      <name val="Arial"/>
      <family val="2"/>
    </font>
    <font>
      <b/>
      <i/>
      <u/>
      <sz val="13"/>
      <name val="Arial"/>
      <family val="2"/>
    </font>
    <font>
      <b/>
      <sz val="24"/>
      <name val="Arial"/>
      <family val="2"/>
    </font>
    <font>
      <b/>
      <sz val="13"/>
      <color indexed="8"/>
      <name val="Arial"/>
      <family val="2"/>
    </font>
    <font>
      <b/>
      <u/>
      <sz val="13"/>
      <color indexed="8"/>
      <name val="Arial"/>
      <family val="2"/>
    </font>
    <font>
      <b/>
      <i/>
      <sz val="13"/>
      <color indexed="8"/>
      <name val="Arial"/>
      <family val="2"/>
    </font>
    <font>
      <vertAlign val="superscript"/>
      <sz val="14"/>
      <name val="Arial"/>
      <family val="2"/>
    </font>
    <font>
      <b/>
      <sz val="14"/>
      <name val="Symbol"/>
      <family val="1"/>
      <charset val="2"/>
    </font>
    <font>
      <sz val="24"/>
      <name val="Arial"/>
      <family val="2"/>
    </font>
    <font>
      <sz val="24"/>
      <name val="Calibri"/>
      <family val="2"/>
    </font>
    <font>
      <b/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i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vertAlign val="superscript"/>
      <sz val="12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gray125">
        <fgColor indexed="22"/>
      </patternFill>
    </fill>
    <fill>
      <patternFill patternType="solid">
        <fgColor indexed="44"/>
        <bgColor indexed="64"/>
      </patternFill>
    </fill>
    <fill>
      <patternFill patternType="gray125">
        <fgColor indexed="52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3333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4">
    <xf numFmtId="0" fontId="0" fillId="0" borderId="0" xfId="0"/>
    <xf numFmtId="49" fontId="0" fillId="0" borderId="0" xfId="0" applyNumberForma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/>
    <xf numFmtId="0" fontId="16" fillId="0" borderId="0" xfId="0" applyFont="1"/>
    <xf numFmtId="0" fontId="2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24" fillId="0" borderId="2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0" fontId="3" fillId="0" borderId="0" xfId="0" applyFont="1" applyAlignment="1">
      <alignment horizontal="justify" wrapText="1"/>
    </xf>
    <xf numFmtId="0" fontId="24" fillId="0" borderId="0" xfId="0" applyFont="1" applyAlignment="1">
      <alignment wrapText="1"/>
    </xf>
    <xf numFmtId="0" fontId="2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0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9" fontId="6" fillId="0" borderId="5" xfId="0" applyNumberFormat="1" applyFont="1" applyBorder="1" applyAlignment="1">
      <alignment horizontal="center" wrapText="1"/>
    </xf>
    <xf numFmtId="0" fontId="17" fillId="0" borderId="0" xfId="0" applyFont="1"/>
    <xf numFmtId="0" fontId="6" fillId="0" borderId="1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0" fillId="0" borderId="13" xfId="0" applyBorder="1"/>
    <xf numFmtId="49" fontId="9" fillId="0" borderId="0" xfId="0" applyNumberFormat="1" applyFont="1"/>
    <xf numFmtId="0" fontId="20" fillId="2" borderId="2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24" fillId="2" borderId="2" xfId="0" applyNumberFormat="1" applyFont="1" applyFill="1" applyBorder="1" applyAlignment="1">
      <alignment horizontal="center"/>
    </xf>
    <xf numFmtId="2" fontId="24" fillId="2" borderId="18" xfId="0" applyNumberFormat="1" applyFont="1" applyFill="1" applyBorder="1" applyAlignment="1">
      <alignment horizontal="center"/>
    </xf>
    <xf numFmtId="2" fontId="24" fillId="2" borderId="3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22" fillId="2" borderId="2" xfId="0" applyFont="1" applyFill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center" wrapText="1"/>
    </xf>
    <xf numFmtId="0" fontId="34" fillId="0" borderId="0" xfId="0" applyFont="1"/>
    <xf numFmtId="0" fontId="6" fillId="0" borderId="0" xfId="0" applyFont="1"/>
    <xf numFmtId="0" fontId="11" fillId="4" borderId="2" xfId="0" applyFont="1" applyFill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4" fontId="11" fillId="4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164" fontId="11" fillId="4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6" fillId="5" borderId="33" xfId="0" applyFont="1" applyFill="1" applyBorder="1" applyAlignment="1">
      <alignment horizontal="center"/>
    </xf>
    <xf numFmtId="0" fontId="36" fillId="5" borderId="34" xfId="0" applyFont="1" applyFill="1" applyBorder="1" applyAlignment="1">
      <alignment horizontal="center"/>
    </xf>
    <xf numFmtId="0" fontId="38" fillId="6" borderId="3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/>
    </xf>
    <xf numFmtId="0" fontId="36" fillId="0" borderId="35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8" fillId="8" borderId="3" xfId="0" applyFont="1" applyFill="1" applyBorder="1" applyAlignment="1">
      <alignment horizontal="center" vertical="center" wrapText="1"/>
    </xf>
    <xf numFmtId="2" fontId="0" fillId="0" borderId="0" xfId="0" applyNumberFormat="1"/>
    <xf numFmtId="0" fontId="24" fillId="9" borderId="0" xfId="0" applyFont="1" applyFill="1"/>
    <xf numFmtId="0" fontId="0" fillId="9" borderId="0" xfId="0" applyFill="1"/>
    <xf numFmtId="2" fontId="0" fillId="9" borderId="0" xfId="0" applyNumberFormat="1" applyFill="1"/>
    <xf numFmtId="0" fontId="3" fillId="0" borderId="31" xfId="0" applyFont="1" applyBorder="1" applyAlignment="1">
      <alignment horizontal="center"/>
    </xf>
    <xf numFmtId="2" fontId="24" fillId="2" borderId="30" xfId="0" applyNumberFormat="1" applyFont="1" applyFill="1" applyBorder="1" applyAlignment="1">
      <alignment horizontal="center"/>
    </xf>
    <xf numFmtId="2" fontId="24" fillId="0" borderId="3" xfId="0" applyNumberFormat="1" applyFont="1" applyBorder="1" applyAlignment="1">
      <alignment horizontal="center" wrapText="1"/>
    </xf>
    <xf numFmtId="0" fontId="0" fillId="0" borderId="2" xfId="0" applyBorder="1"/>
    <xf numFmtId="0" fontId="24" fillId="0" borderId="2" xfId="0" applyFont="1" applyBorder="1" applyAlignment="1">
      <alignment horizontal="right"/>
    </xf>
    <xf numFmtId="2" fontId="24" fillId="2" borderId="3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4" fillId="0" borderId="7" xfId="0" applyFont="1" applyBorder="1" applyAlignment="1">
      <alignment horizontal="right"/>
    </xf>
    <xf numFmtId="0" fontId="11" fillId="0" borderId="2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2" fontId="24" fillId="10" borderId="0" xfId="0" applyNumberFormat="1" applyFont="1" applyFill="1"/>
    <xf numFmtId="0" fontId="24" fillId="10" borderId="0" xfId="0" applyFont="1" applyFill="1"/>
    <xf numFmtId="0" fontId="0" fillId="10" borderId="0" xfId="0" applyFill="1"/>
    <xf numFmtId="0" fontId="6" fillId="0" borderId="31" xfId="0" applyFont="1" applyBorder="1" applyAlignment="1">
      <alignment horizontal="center"/>
    </xf>
    <xf numFmtId="0" fontId="22" fillId="2" borderId="10" xfId="0" applyFont="1" applyFill="1" applyBorder="1" applyAlignment="1">
      <alignment horizontal="center" wrapText="1"/>
    </xf>
    <xf numFmtId="2" fontId="24" fillId="2" borderId="8" xfId="0" applyNumberFormat="1" applyFont="1" applyFill="1" applyBorder="1" applyAlignment="1">
      <alignment horizontal="center"/>
    </xf>
    <xf numFmtId="0" fontId="42" fillId="0" borderId="0" xfId="0" applyFont="1"/>
    <xf numFmtId="0" fontId="6" fillId="5" borderId="34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36" fillId="0" borderId="40" xfId="0" applyFont="1" applyBorder="1" applyAlignment="1">
      <alignment horizontal="center"/>
    </xf>
    <xf numFmtId="0" fontId="0" fillId="0" borderId="9" xfId="0" applyBorder="1"/>
    <xf numFmtId="0" fontId="32" fillId="0" borderId="41" xfId="0" applyFont="1" applyBorder="1" applyAlignment="1">
      <alignment horizontal="left" vertical="center" wrapText="1"/>
    </xf>
    <xf numFmtId="0" fontId="5" fillId="7" borderId="42" xfId="0" applyFont="1" applyFill="1" applyBorder="1" applyAlignment="1">
      <alignment horizontal="center"/>
    </xf>
    <xf numFmtId="0" fontId="32" fillId="0" borderId="41" xfId="0" applyFont="1" applyBorder="1" applyAlignment="1">
      <alignment horizontal="right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49" fontId="5" fillId="0" borderId="0" xfId="0" applyNumberFormat="1" applyFont="1"/>
    <xf numFmtId="0" fontId="48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24" fillId="13" borderId="5" xfId="0" applyFont="1" applyFill="1" applyBorder="1" applyAlignment="1">
      <alignment horizontal="center"/>
    </xf>
    <xf numFmtId="2" fontId="24" fillId="13" borderId="3" xfId="0" applyNumberFormat="1" applyFont="1" applyFill="1" applyBorder="1" applyAlignment="1">
      <alignment horizontal="center"/>
    </xf>
    <xf numFmtId="2" fontId="24" fillId="2" borderId="17" xfId="0" applyNumberFormat="1" applyFont="1" applyFill="1" applyBorder="1" applyAlignment="1">
      <alignment horizontal="center"/>
    </xf>
    <xf numFmtId="2" fontId="24" fillId="13" borderId="5" xfId="0" applyNumberFormat="1" applyFont="1" applyFill="1" applyBorder="1" applyAlignment="1">
      <alignment horizontal="center"/>
    </xf>
    <xf numFmtId="164" fontId="24" fillId="0" borderId="2" xfId="0" applyNumberFormat="1" applyFont="1" applyBorder="1" applyAlignment="1">
      <alignment horizontal="right" wrapText="1"/>
    </xf>
    <xf numFmtId="164" fontId="24" fillId="0" borderId="3" xfId="0" applyNumberFormat="1" applyFont="1" applyBorder="1" applyAlignment="1">
      <alignment horizontal="right" wrapText="1"/>
    </xf>
    <xf numFmtId="2" fontId="24" fillId="2" borderId="9" xfId="0" applyNumberFormat="1" applyFont="1" applyFill="1" applyBorder="1" applyAlignment="1">
      <alignment horizontal="center"/>
    </xf>
    <xf numFmtId="2" fontId="24" fillId="13" borderId="10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24" fillId="13" borderId="3" xfId="0" applyFont="1" applyFill="1" applyBorder="1" applyAlignment="1">
      <alignment horizontal="center"/>
    </xf>
    <xf numFmtId="2" fontId="0" fillId="13" borderId="10" xfId="0" applyNumberFormat="1" applyFill="1" applyBorder="1" applyAlignment="1">
      <alignment horizontal="center"/>
    </xf>
    <xf numFmtId="2" fontId="0" fillId="13" borderId="5" xfId="0" applyNumberFormat="1" applyFill="1" applyBorder="1" applyAlignment="1">
      <alignment horizontal="center"/>
    </xf>
    <xf numFmtId="0" fontId="0" fillId="13" borderId="5" xfId="0" applyFill="1" applyBorder="1"/>
    <xf numFmtId="2" fontId="24" fillId="2" borderId="4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10" fillId="0" borderId="8" xfId="0" applyFont="1" applyBorder="1"/>
    <xf numFmtId="49" fontId="0" fillId="0" borderId="8" xfId="0" applyNumberFormat="1" applyBorder="1"/>
    <xf numFmtId="0" fontId="4" fillId="0" borderId="11" xfId="0" applyFont="1" applyBorder="1"/>
    <xf numFmtId="0" fontId="3" fillId="0" borderId="6" xfId="0" applyFont="1" applyBorder="1" applyAlignment="1">
      <alignment horizontal="right"/>
    </xf>
    <xf numFmtId="0" fontId="3" fillId="0" borderId="56" xfId="0" applyFont="1" applyBorder="1"/>
    <xf numFmtId="0" fontId="4" fillId="0" borderId="13" xfId="0" applyFont="1" applyBorder="1"/>
    <xf numFmtId="0" fontId="0" fillId="0" borderId="14" xfId="0" applyBorder="1" applyAlignment="1">
      <alignment horizontal="right"/>
    </xf>
    <xf numFmtId="49" fontId="0" fillId="0" borderId="14" xfId="0" applyNumberFormat="1" applyBorder="1"/>
    <xf numFmtId="0" fontId="7" fillId="0" borderId="13" xfId="0" applyFont="1" applyBorder="1"/>
    <xf numFmtId="0" fontId="17" fillId="0" borderId="13" xfId="0" applyFont="1" applyBorder="1"/>
    <xf numFmtId="0" fontId="30" fillId="0" borderId="0" xfId="0" applyFont="1" applyAlignment="1">
      <alignment horizontal="right"/>
    </xf>
    <xf numFmtId="49" fontId="17" fillId="0" borderId="14" xfId="0" applyNumberFormat="1" applyFont="1" applyBorder="1"/>
    <xf numFmtId="0" fontId="8" fillId="0" borderId="15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16" xfId="0" applyFont="1" applyBorder="1"/>
    <xf numFmtId="0" fontId="0" fillId="15" borderId="6" xfId="0" applyFill="1" applyBorder="1"/>
    <xf numFmtId="0" fontId="0" fillId="15" borderId="0" xfId="0" applyFill="1"/>
    <xf numFmtId="0" fontId="0" fillId="15" borderId="13" xfId="0" applyFill="1" applyBorder="1"/>
    <xf numFmtId="0" fontId="5" fillId="15" borderId="0" xfId="0" applyFont="1" applyFill="1" applyAlignment="1">
      <alignment horizontal="right"/>
    </xf>
    <xf numFmtId="0" fontId="0" fillId="15" borderId="1" xfId="0" applyFill="1" applyBorder="1"/>
    <xf numFmtId="0" fontId="0" fillId="15" borderId="16" xfId="0" applyFill="1" applyBorder="1"/>
    <xf numFmtId="0" fontId="17" fillId="15" borderId="0" xfId="0" applyFont="1" applyFill="1"/>
    <xf numFmtId="0" fontId="7" fillId="15" borderId="0" xfId="0" applyFont="1" applyFill="1"/>
    <xf numFmtId="49" fontId="0" fillId="15" borderId="0" xfId="0" applyNumberFormat="1" applyFill="1"/>
    <xf numFmtId="0" fontId="11" fillId="15" borderId="1" xfId="0" applyFont="1" applyFill="1" applyBorder="1"/>
    <xf numFmtId="0" fontId="6" fillId="15" borderId="0" xfId="0" applyFont="1" applyFill="1" applyAlignment="1">
      <alignment horizontal="right"/>
    </xf>
    <xf numFmtId="0" fontId="8" fillId="15" borderId="0" xfId="0" applyFont="1" applyFill="1" applyAlignment="1">
      <alignment horizontal="center" vertical="center"/>
    </xf>
    <xf numFmtId="49" fontId="8" fillId="15" borderId="0" xfId="0" applyNumberFormat="1" applyFont="1" applyFill="1" applyAlignment="1">
      <alignment horizontal="right" vertical="center"/>
    </xf>
    <xf numFmtId="0" fontId="8" fillId="15" borderId="0" xfId="0" applyFont="1" applyFill="1" applyAlignment="1">
      <alignment horizontal="left" vertical="center"/>
    </xf>
    <xf numFmtId="0" fontId="31" fillId="15" borderId="0" xfId="0" applyFont="1" applyFill="1" applyAlignment="1">
      <alignment horizontal="center"/>
    </xf>
    <xf numFmtId="0" fontId="30" fillId="15" borderId="0" xfId="0" applyFont="1" applyFill="1" applyAlignment="1">
      <alignment horizontal="right"/>
    </xf>
    <xf numFmtId="0" fontId="17" fillId="15" borderId="1" xfId="0" applyFont="1" applyFill="1" applyBorder="1"/>
    <xf numFmtId="49" fontId="17" fillId="15" borderId="1" xfId="0" applyNumberFormat="1" applyFont="1" applyFill="1" applyBorder="1"/>
    <xf numFmtId="49" fontId="17" fillId="15" borderId="0" xfId="0" applyNumberFormat="1" applyFont="1" applyFill="1"/>
    <xf numFmtId="0" fontId="16" fillId="15" borderId="0" xfId="0" applyFont="1" applyFill="1"/>
    <xf numFmtId="0" fontId="47" fillId="15" borderId="0" xfId="0" applyFont="1" applyFill="1" applyAlignment="1">
      <alignment horizontal="center" vertical="center"/>
    </xf>
    <xf numFmtId="0" fontId="24" fillId="15" borderId="0" xfId="0" applyFont="1" applyFill="1"/>
    <xf numFmtId="0" fontId="4" fillId="15" borderId="0" xfId="0" applyFont="1" applyFill="1"/>
    <xf numFmtId="0" fontId="3" fillId="15" borderId="0" xfId="0" applyFont="1" applyFill="1" applyAlignment="1">
      <alignment horizontal="right"/>
    </xf>
    <xf numFmtId="0" fontId="3" fillId="15" borderId="8" xfId="0" applyFont="1" applyFill="1" applyBorder="1"/>
    <xf numFmtId="0" fontId="4" fillId="15" borderId="0" xfId="0" applyFont="1" applyFill="1" applyAlignment="1">
      <alignment horizontal="left"/>
    </xf>
    <xf numFmtId="0" fontId="0" fillId="15" borderId="0" xfId="0" applyFill="1" applyAlignment="1">
      <alignment horizontal="right"/>
    </xf>
    <xf numFmtId="0" fontId="24" fillId="15" borderId="0" xfId="0" applyFont="1" applyFill="1" applyAlignment="1">
      <alignment horizontal="center"/>
    </xf>
    <xf numFmtId="0" fontId="11" fillId="15" borderId="0" xfId="0" applyFont="1" applyFill="1" applyAlignment="1">
      <alignment horizontal="right"/>
    </xf>
    <xf numFmtId="0" fontId="11" fillId="15" borderId="0" xfId="0" applyFont="1" applyFill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24" fillId="15" borderId="14" xfId="0" applyFont="1" applyFill="1" applyBorder="1" applyAlignment="1">
      <alignment horizontal="center"/>
    </xf>
    <xf numFmtId="0" fontId="0" fillId="15" borderId="15" xfId="0" applyFill="1" applyBorder="1"/>
    <xf numFmtId="0" fontId="3" fillId="15" borderId="0" xfId="0" applyFont="1" applyFill="1"/>
    <xf numFmtId="0" fontId="12" fillId="15" borderId="1" xfId="0" applyFont="1" applyFill="1" applyBorder="1" applyAlignment="1">
      <alignment horizontal="center" vertical="center"/>
    </xf>
    <xf numFmtId="0" fontId="12" fillId="15" borderId="0" xfId="0" applyFont="1" applyFill="1" applyAlignment="1">
      <alignment horizontal="center" vertical="center"/>
    </xf>
    <xf numFmtId="0" fontId="5" fillId="15" borderId="0" xfId="0" applyFont="1" applyFill="1" applyAlignment="1">
      <alignment horizontal="right" vertical="center"/>
    </xf>
    <xf numFmtId="0" fontId="6" fillId="15" borderId="0" xfId="0" applyFont="1" applyFill="1" applyAlignment="1">
      <alignment horizontal="center"/>
    </xf>
    <xf numFmtId="0" fontId="14" fillId="15" borderId="0" xfId="0" applyFont="1" applyFill="1" applyAlignment="1">
      <alignment horizontal="right"/>
    </xf>
    <xf numFmtId="0" fontId="14" fillId="15" borderId="0" xfId="0" applyFont="1" applyFill="1" applyAlignment="1">
      <alignment horizontal="left"/>
    </xf>
    <xf numFmtId="0" fontId="14" fillId="15" borderId="0" xfId="0" applyFont="1" applyFill="1"/>
    <xf numFmtId="0" fontId="6" fillId="0" borderId="3" xfId="0" applyFont="1" applyBorder="1" applyAlignment="1">
      <alignment horizontal="center" vertical="center" wrapText="1"/>
    </xf>
    <xf numFmtId="0" fontId="29" fillId="15" borderId="11" xfId="0" applyFont="1" applyFill="1" applyBorder="1" applyAlignment="1">
      <alignment horizontal="left"/>
    </xf>
    <xf numFmtId="0" fontId="28" fillId="15" borderId="12" xfId="0" applyFont="1" applyFill="1" applyBorder="1" applyAlignment="1">
      <alignment horizontal="right" vertical="center"/>
    </xf>
    <xf numFmtId="0" fontId="29" fillId="15" borderId="13" xfId="0" applyFont="1" applyFill="1" applyBorder="1" applyAlignment="1">
      <alignment horizontal="left"/>
    </xf>
    <xf numFmtId="0" fontId="28" fillId="15" borderId="14" xfId="0" applyFont="1" applyFill="1" applyBorder="1" applyAlignment="1">
      <alignment horizontal="right" vertical="center"/>
    </xf>
    <xf numFmtId="0" fontId="0" fillId="15" borderId="14" xfId="0" applyFill="1" applyBorder="1"/>
    <xf numFmtId="0" fontId="12" fillId="15" borderId="16" xfId="0" applyFont="1" applyFill="1" applyBorder="1" applyAlignment="1">
      <alignment horizontal="center" vertical="center"/>
    </xf>
    <xf numFmtId="0" fontId="12" fillId="15" borderId="13" xfId="0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/>
    </xf>
    <xf numFmtId="0" fontId="14" fillId="15" borderId="14" xfId="0" applyFont="1" applyFill="1" applyBorder="1"/>
    <xf numFmtId="0" fontId="24" fillId="15" borderId="6" xfId="0" applyFont="1" applyFill="1" applyBorder="1" applyAlignment="1">
      <alignment horizontal="center"/>
    </xf>
    <xf numFmtId="0" fontId="24" fillId="15" borderId="12" xfId="0" applyFont="1" applyFill="1" applyBorder="1" applyAlignment="1">
      <alignment horizontal="center"/>
    </xf>
    <xf numFmtId="0" fontId="3" fillId="15" borderId="18" xfId="0" applyFont="1" applyFill="1" applyBorder="1" applyAlignment="1">
      <alignment horizontal="center"/>
    </xf>
    <xf numFmtId="0" fontId="0" fillId="15" borderId="11" xfId="0" applyFill="1" applyBorder="1"/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3" fillId="0" borderId="16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/>
    </xf>
    <xf numFmtId="0" fontId="0" fillId="0" borderId="10" xfId="0" applyBorder="1"/>
    <xf numFmtId="0" fontId="2" fillId="15" borderId="47" xfId="0" applyFont="1" applyFill="1" applyBorder="1"/>
    <xf numFmtId="2" fontId="3" fillId="15" borderId="2" xfId="0" applyNumberFormat="1" applyFont="1" applyFill="1" applyBorder="1" applyAlignment="1">
      <alignment horizontal="center"/>
    </xf>
    <xf numFmtId="0" fontId="17" fillId="9" borderId="0" xfId="0" applyFont="1" applyFill="1"/>
    <xf numFmtId="2" fontId="5" fillId="0" borderId="43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/>
    </xf>
    <xf numFmtId="0" fontId="6" fillId="5" borderId="34" xfId="0" quotePrefix="1" applyFont="1" applyFill="1" applyBorder="1" applyAlignment="1">
      <alignment horizontal="center"/>
    </xf>
    <xf numFmtId="0" fontId="20" fillId="0" borderId="1" xfId="0" applyFont="1" applyBorder="1"/>
    <xf numFmtId="0" fontId="20" fillId="0" borderId="16" xfId="0" applyFont="1" applyBorder="1"/>
    <xf numFmtId="0" fontId="0" fillId="13" borderId="0" xfId="0" applyFill="1" applyAlignment="1">
      <alignment horizontal="center" vertical="center"/>
    </xf>
    <xf numFmtId="0" fontId="54" fillId="15" borderId="0" xfId="0" applyFont="1" applyFill="1"/>
    <xf numFmtId="0" fontId="53" fillId="15" borderId="0" xfId="0" applyFont="1" applyFill="1" applyAlignment="1">
      <alignment horizontal="right"/>
    </xf>
    <xf numFmtId="0" fontId="55" fillId="15" borderId="0" xfId="0" applyFont="1" applyFill="1"/>
    <xf numFmtId="0" fontId="54" fillId="0" borderId="0" xfId="0" applyFont="1"/>
    <xf numFmtId="0" fontId="54" fillId="15" borderId="0" xfId="0" applyFont="1" applyFill="1" applyAlignment="1">
      <alignment horizontal="left"/>
    </xf>
    <xf numFmtId="0" fontId="56" fillId="15" borderId="0" xfId="0" applyFont="1" applyFill="1"/>
    <xf numFmtId="0" fontId="53" fillId="15" borderId="0" xfId="0" applyFont="1" applyFill="1"/>
    <xf numFmtId="0" fontId="57" fillId="15" borderId="0" xfId="0" applyFont="1" applyFill="1"/>
    <xf numFmtId="0" fontId="58" fillId="15" borderId="0" xfId="0" applyFont="1" applyFill="1" applyAlignment="1">
      <alignment horizontal="right"/>
    </xf>
    <xf numFmtId="0" fontId="58" fillId="15" borderId="8" xfId="0" applyFont="1" applyFill="1" applyBorder="1"/>
    <xf numFmtId="0" fontId="58" fillId="15" borderId="0" xfId="0" applyFont="1" applyFill="1"/>
    <xf numFmtId="0" fontId="57" fillId="0" borderId="0" xfId="0" applyFont="1"/>
    <xf numFmtId="0" fontId="59" fillId="15" borderId="0" xfId="0" applyFont="1" applyFill="1"/>
    <xf numFmtId="0" fontId="60" fillId="15" borderId="0" xfId="0" applyFont="1" applyFill="1"/>
    <xf numFmtId="0" fontId="61" fillId="15" borderId="0" xfId="0" applyFont="1" applyFill="1"/>
    <xf numFmtId="0" fontId="62" fillId="15" borderId="0" xfId="0" applyFont="1" applyFill="1"/>
    <xf numFmtId="0" fontId="63" fillId="15" borderId="0" xfId="0" applyFont="1" applyFill="1" applyAlignment="1">
      <alignment horizontal="right"/>
    </xf>
    <xf numFmtId="0" fontId="64" fillId="15" borderId="0" xfId="0" applyFont="1" applyFill="1"/>
    <xf numFmtId="0" fontId="57" fillId="9" borderId="0" xfId="0" applyFont="1" applyFill="1"/>
    <xf numFmtId="0" fontId="63" fillId="15" borderId="0" xfId="0" applyFont="1" applyFill="1"/>
    <xf numFmtId="49" fontId="64" fillId="15" borderId="0" xfId="0" applyNumberFormat="1" applyFont="1" applyFill="1"/>
    <xf numFmtId="49" fontId="57" fillId="15" borderId="0" xfId="0" applyNumberFormat="1" applyFont="1" applyFill="1"/>
    <xf numFmtId="0" fontId="65" fillId="9" borderId="0" xfId="0" applyFont="1" applyFill="1"/>
    <xf numFmtId="0" fontId="63" fillId="15" borderId="0" xfId="0" applyFont="1" applyFill="1" applyAlignment="1">
      <alignment horizontal="left"/>
    </xf>
    <xf numFmtId="0" fontId="66" fillId="15" borderId="0" xfId="0" applyFont="1" applyFill="1" applyAlignment="1">
      <alignment horizontal="right"/>
    </xf>
    <xf numFmtId="0" fontId="68" fillId="0" borderId="0" xfId="0" applyFont="1"/>
    <xf numFmtId="0" fontId="67" fillId="0" borderId="13" xfId="0" applyFont="1" applyBorder="1" applyAlignment="1">
      <alignment horizontal="center"/>
    </xf>
    <xf numFmtId="0" fontId="67" fillId="0" borderId="14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7" fillId="0" borderId="0" xfId="0" applyFont="1"/>
    <xf numFmtId="0" fontId="69" fillId="0" borderId="0" xfId="0" applyFont="1"/>
    <xf numFmtId="0" fontId="1" fillId="0" borderId="0" xfId="0" applyFont="1"/>
    <xf numFmtId="0" fontId="1" fillId="15" borderId="37" xfId="0" applyFont="1" applyFill="1" applyBorder="1"/>
    <xf numFmtId="0" fontId="1" fillId="15" borderId="0" xfId="0" applyFont="1" applyFill="1"/>
    <xf numFmtId="0" fontId="1" fillId="15" borderId="24" xfId="0" applyFont="1" applyFill="1" applyBorder="1"/>
    <xf numFmtId="0" fontId="53" fillId="15" borderId="24" xfId="0" applyFont="1" applyFill="1" applyBorder="1"/>
    <xf numFmtId="0" fontId="57" fillId="15" borderId="25" xfId="0" applyFont="1" applyFill="1" applyBorder="1"/>
    <xf numFmtId="0" fontId="57" fillId="15" borderId="26" xfId="0" applyFont="1" applyFill="1" applyBorder="1"/>
    <xf numFmtId="0" fontId="57" fillId="15" borderId="27" xfId="0" applyFont="1" applyFill="1" applyBorder="1"/>
    <xf numFmtId="0" fontId="70" fillId="15" borderId="0" xfId="0" applyFont="1" applyFill="1" applyAlignment="1">
      <alignment horizontal="right"/>
    </xf>
    <xf numFmtId="0" fontId="59" fillId="15" borderId="0" xfId="0" applyFont="1" applyFill="1" applyAlignment="1">
      <alignment horizontal="left"/>
    </xf>
    <xf numFmtId="0" fontId="71" fillId="15" borderId="0" xfId="0" applyFont="1" applyFill="1" applyAlignment="1">
      <alignment horizontal="right"/>
    </xf>
    <xf numFmtId="0" fontId="66" fillId="15" borderId="0" xfId="0" applyFont="1" applyFill="1"/>
    <xf numFmtId="0" fontId="54" fillId="0" borderId="38" xfId="0" applyFont="1" applyBorder="1" applyAlignment="1">
      <alignment horizontal="center" vertical="center" wrapText="1"/>
    </xf>
    <xf numFmtId="0" fontId="53" fillId="3" borderId="28" xfId="0" applyFont="1" applyFill="1" applyBorder="1" applyAlignment="1">
      <alignment horizontal="center" vertical="center" wrapText="1"/>
    </xf>
    <xf numFmtId="0" fontId="53" fillId="15" borderId="0" xfId="0" applyFont="1" applyFill="1" applyAlignment="1">
      <alignment horizontal="left"/>
    </xf>
    <xf numFmtId="1" fontId="53" fillId="3" borderId="36" xfId="0" applyNumberFormat="1" applyFont="1" applyFill="1" applyBorder="1"/>
    <xf numFmtId="0" fontId="74" fillId="15" borderId="11" xfId="0" applyFont="1" applyFill="1" applyBorder="1" applyAlignment="1">
      <alignment vertical="distributed"/>
    </xf>
    <xf numFmtId="0" fontId="57" fillId="15" borderId="6" xfId="0" applyFont="1" applyFill="1" applyBorder="1"/>
    <xf numFmtId="0" fontId="57" fillId="15" borderId="12" xfId="0" applyFont="1" applyFill="1" applyBorder="1"/>
    <xf numFmtId="0" fontId="57" fillId="15" borderId="13" xfId="0" applyFont="1" applyFill="1" applyBorder="1"/>
    <xf numFmtId="0" fontId="57" fillId="15" borderId="14" xfId="0" applyFont="1" applyFill="1" applyBorder="1"/>
    <xf numFmtId="0" fontId="53" fillId="0" borderId="0" xfId="0" applyFont="1"/>
    <xf numFmtId="0" fontId="53" fillId="15" borderId="13" xfId="0" applyFont="1" applyFill="1" applyBorder="1"/>
    <xf numFmtId="0" fontId="57" fillId="15" borderId="15" xfId="0" applyFont="1" applyFill="1" applyBorder="1"/>
    <xf numFmtId="0" fontId="57" fillId="15" borderId="1" xfId="0" applyFont="1" applyFill="1" applyBorder="1"/>
    <xf numFmtId="0" fontId="57" fillId="15" borderId="16" xfId="0" applyFont="1" applyFill="1" applyBorder="1"/>
    <xf numFmtId="0" fontId="0" fillId="12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2" fillId="9" borderId="0" xfId="0" applyFont="1" applyFill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9" borderId="39" xfId="0" quotePrefix="1" applyFont="1" applyFill="1" applyBorder="1" applyAlignment="1">
      <alignment horizontal="center" vertical="center"/>
    </xf>
    <xf numFmtId="0" fontId="3" fillId="9" borderId="39" xfId="0" quotePrefix="1" applyFont="1" applyFill="1" applyBorder="1" applyAlignment="1">
      <alignment horizontal="left" vertical="center"/>
    </xf>
    <xf numFmtId="0" fontId="54" fillId="9" borderId="0" xfId="0" applyFont="1" applyFill="1"/>
    <xf numFmtId="0" fontId="0" fillId="9" borderId="2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76" fillId="9" borderId="0" xfId="0" applyFont="1" applyFill="1"/>
    <xf numFmtId="0" fontId="0" fillId="9" borderId="2" xfId="0" applyFill="1" applyBorder="1"/>
    <xf numFmtId="0" fontId="24" fillId="9" borderId="2" xfId="0" applyFont="1" applyFill="1" applyBorder="1" applyAlignment="1">
      <alignment horizontal="right"/>
    </xf>
    <xf numFmtId="164" fontId="11" fillId="9" borderId="23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77" fillId="9" borderId="0" xfId="0" applyFont="1" applyFill="1"/>
    <xf numFmtId="0" fontId="3" fillId="15" borderId="1" xfId="0" applyFont="1" applyFill="1" applyBorder="1"/>
    <xf numFmtId="0" fontId="2" fillId="0" borderId="2" xfId="0" applyFont="1" applyBorder="1" applyAlignment="1">
      <alignment horizontal="center" wrapText="1"/>
    </xf>
    <xf numFmtId="0" fontId="0" fillId="13" borderId="10" xfId="0" applyFill="1" applyBorder="1"/>
    <xf numFmtId="0" fontId="0" fillId="13" borderId="3" xfId="0" applyFill="1" applyBorder="1"/>
    <xf numFmtId="0" fontId="67" fillId="11" borderId="11" xfId="0" applyFont="1" applyFill="1" applyBorder="1" applyAlignment="1">
      <alignment horizontal="center"/>
    </xf>
    <xf numFmtId="0" fontId="67" fillId="11" borderId="12" xfId="0" applyFont="1" applyFill="1" applyBorder="1" applyAlignment="1">
      <alignment horizontal="center"/>
    </xf>
    <xf numFmtId="0" fontId="55" fillId="9" borderId="44" xfId="0" applyFont="1" applyFill="1" applyBorder="1" applyAlignment="1">
      <alignment horizontal="left" vertical="center" wrapText="1"/>
    </xf>
    <xf numFmtId="0" fontId="55" fillId="9" borderId="21" xfId="0" applyFont="1" applyFill="1" applyBorder="1" applyAlignment="1">
      <alignment horizontal="left" vertical="center" wrapText="1"/>
    </xf>
    <xf numFmtId="0" fontId="55" fillId="9" borderId="45" xfId="0" applyFont="1" applyFill="1" applyBorder="1" applyAlignment="1">
      <alignment horizontal="left" vertical="center" wrapText="1"/>
    </xf>
    <xf numFmtId="0" fontId="67" fillId="11" borderId="46" xfId="0" applyFont="1" applyFill="1" applyBorder="1" applyAlignment="1">
      <alignment horizontal="center"/>
    </xf>
    <xf numFmtId="0" fontId="67" fillId="11" borderId="23" xfId="0" applyFont="1" applyFill="1" applyBorder="1" applyAlignment="1">
      <alignment horizontal="center"/>
    </xf>
    <xf numFmtId="0" fontId="67" fillId="11" borderId="47" xfId="0" applyFont="1" applyFill="1" applyBorder="1" applyAlignment="1">
      <alignment horizontal="center"/>
    </xf>
    <xf numFmtId="0" fontId="54" fillId="15" borderId="31" xfId="0" applyFont="1" applyFill="1" applyBorder="1" applyAlignment="1">
      <alignment horizontal="center"/>
    </xf>
    <xf numFmtId="0" fontId="54" fillId="15" borderId="30" xfId="0" applyFont="1" applyFill="1" applyBorder="1" applyAlignment="1">
      <alignment horizontal="center"/>
    </xf>
    <xf numFmtId="0" fontId="66" fillId="15" borderId="0" xfId="0" applyFont="1" applyFill="1" applyAlignment="1">
      <alignment horizontal="right"/>
    </xf>
    <xf numFmtId="0" fontId="58" fillId="0" borderId="0" xfId="0" applyFont="1" applyAlignment="1">
      <alignment horizontal="right"/>
    </xf>
    <xf numFmtId="0" fontId="63" fillId="15" borderId="0" xfId="0" applyFont="1" applyFill="1" applyAlignment="1">
      <alignment horizontal="right"/>
    </xf>
    <xf numFmtId="0" fontId="54" fillId="15" borderId="2" xfId="0" applyFont="1" applyFill="1" applyBorder="1" applyAlignment="1">
      <alignment horizontal="center"/>
    </xf>
    <xf numFmtId="0" fontId="54" fillId="15" borderId="0" xfId="0" applyFont="1" applyFill="1" applyAlignment="1">
      <alignment horizontal="left" vertical="center"/>
    </xf>
    <xf numFmtId="0" fontId="15" fillId="0" borderId="57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22" fillId="0" borderId="50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22" fillId="0" borderId="51" xfId="0" applyFont="1" applyBorder="1" applyAlignment="1">
      <alignment horizontal="left" vertical="top" wrapText="1"/>
    </xf>
    <xf numFmtId="0" fontId="22" fillId="0" borderId="39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40" fillId="15" borderId="0" xfId="0" applyFont="1" applyFill="1" applyAlignment="1">
      <alignment horizontal="center" wrapText="1"/>
    </xf>
    <xf numFmtId="0" fontId="40" fillId="15" borderId="14" xfId="0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0" fontId="50" fillId="12" borderId="46" xfId="0" applyFont="1" applyFill="1" applyBorder="1" applyAlignment="1">
      <alignment horizontal="center" vertical="center"/>
    </xf>
    <xf numFmtId="0" fontId="50" fillId="12" borderId="23" xfId="0" applyFont="1" applyFill="1" applyBorder="1" applyAlignment="1">
      <alignment horizontal="center" vertical="center"/>
    </xf>
    <xf numFmtId="0" fontId="50" fillId="12" borderId="47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2" fillId="9" borderId="11" xfId="0" applyFont="1" applyFill="1" applyBorder="1" applyAlignment="1">
      <alignment horizontal="center" vertical="center"/>
    </xf>
    <xf numFmtId="0" fontId="52" fillId="9" borderId="6" xfId="0" applyFont="1" applyFill="1" applyBorder="1" applyAlignment="1">
      <alignment horizontal="center" vertical="center"/>
    </xf>
    <xf numFmtId="0" fontId="52" fillId="9" borderId="12" xfId="0" applyFont="1" applyFill="1" applyBorder="1" applyAlignment="1">
      <alignment horizontal="center" vertical="center"/>
    </xf>
    <xf numFmtId="0" fontId="52" fillId="9" borderId="15" xfId="0" applyFont="1" applyFill="1" applyBorder="1" applyAlignment="1">
      <alignment horizontal="center" vertical="center"/>
    </xf>
    <xf numFmtId="0" fontId="52" fillId="9" borderId="1" xfId="0" applyFont="1" applyFill="1" applyBorder="1" applyAlignment="1">
      <alignment horizontal="center" vertical="center"/>
    </xf>
    <xf numFmtId="0" fontId="52" fillId="9" borderId="16" xfId="0" applyFont="1" applyFill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2" fillId="14" borderId="46" xfId="0" applyFont="1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0" fillId="14" borderId="55" xfId="0" applyFill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42" fillId="0" borderId="39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4" xfId="0" applyFont="1" applyBorder="1" applyAlignment="1">
      <alignment horizontal="center"/>
    </xf>
    <xf numFmtId="0" fontId="48" fillId="0" borderId="19" xfId="0" applyFont="1" applyBorder="1" applyAlignment="1">
      <alignment horizontal="center" vertical="center"/>
    </xf>
    <xf numFmtId="0" fontId="48" fillId="0" borderId="49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37" fillId="6" borderId="48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53" fillId="15" borderId="52" xfId="0" applyFont="1" applyFill="1" applyBorder="1" applyAlignment="1">
      <alignment horizontal="left" vertical="center" wrapText="1"/>
    </xf>
    <xf numFmtId="0" fontId="53" fillId="15" borderId="38" xfId="0" applyFont="1" applyFill="1" applyBorder="1" applyAlignment="1">
      <alignment horizontal="left" vertical="center" wrapText="1"/>
    </xf>
    <xf numFmtId="0" fontId="73" fillId="15" borderId="53" xfId="0" applyFont="1" applyFill="1" applyBorder="1" applyAlignment="1">
      <alignment horizontal="left" vertical="center" wrapText="1"/>
    </xf>
    <xf numFmtId="0" fontId="73" fillId="15" borderId="54" xfId="0" applyFont="1" applyFill="1" applyBorder="1" applyAlignment="1">
      <alignment horizontal="left" vertical="center" wrapText="1"/>
    </xf>
    <xf numFmtId="0" fontId="53" fillId="15" borderId="46" xfId="0" applyFont="1" applyFill="1" applyBorder="1" applyAlignment="1">
      <alignment horizontal="left" vertical="center" wrapText="1"/>
    </xf>
    <xf numFmtId="0" fontId="53" fillId="15" borderId="47" xfId="0" applyFont="1" applyFill="1" applyBorder="1" applyAlignment="1">
      <alignment horizontal="left" vertical="center" wrapText="1"/>
    </xf>
    <xf numFmtId="0" fontId="57" fillId="15" borderId="1" xfId="0" applyFont="1" applyFill="1" applyBorder="1" applyAlignment="1">
      <alignment horizontal="center"/>
    </xf>
    <xf numFmtId="0" fontId="72" fillId="15" borderId="52" xfId="0" applyFont="1" applyFill="1" applyBorder="1" applyAlignment="1">
      <alignment horizontal="center" vertical="center" wrapText="1"/>
    </xf>
    <xf numFmtId="0" fontId="72" fillId="15" borderId="38" xfId="0" applyFont="1" applyFill="1" applyBorder="1" applyAlignment="1">
      <alignment horizontal="center" vertical="center" wrapText="1"/>
    </xf>
    <xf numFmtId="0" fontId="53" fillId="15" borderId="53" xfId="0" applyFont="1" applyFill="1" applyBorder="1" applyAlignment="1">
      <alignment horizontal="left" vertical="center" wrapText="1"/>
    </xf>
    <xf numFmtId="0" fontId="53" fillId="15" borderId="54" xfId="0" applyFont="1" applyFill="1" applyBorder="1" applyAlignment="1">
      <alignment horizontal="left" vertical="center" wrapText="1"/>
    </xf>
    <xf numFmtId="0" fontId="51" fillId="16" borderId="11" xfId="0" applyFont="1" applyFill="1" applyBorder="1" applyAlignment="1">
      <alignment horizontal="left" vertical="center" wrapText="1"/>
    </xf>
    <xf numFmtId="0" fontId="51" fillId="16" borderId="6" xfId="0" applyFont="1" applyFill="1" applyBorder="1" applyAlignment="1">
      <alignment horizontal="left" vertical="center" wrapText="1"/>
    </xf>
    <xf numFmtId="0" fontId="51" fillId="16" borderId="12" xfId="0" applyFont="1" applyFill="1" applyBorder="1" applyAlignment="1">
      <alignment horizontal="left" vertical="center" wrapText="1"/>
    </xf>
    <xf numFmtId="0" fontId="27" fillId="15" borderId="15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left" vertical="center" wrapText="1"/>
    </xf>
    <xf numFmtId="0" fontId="27" fillId="15" borderId="16" xfId="0" applyFont="1" applyFill="1" applyBorder="1" applyAlignment="1">
      <alignment horizontal="left" vertical="center" wrapText="1"/>
    </xf>
    <xf numFmtId="0" fontId="11" fillId="15" borderId="1" xfId="0" applyFont="1" applyFill="1" applyBorder="1" applyAlignment="1">
      <alignment horizontal="center"/>
    </xf>
    <xf numFmtId="14" fontId="11" fillId="15" borderId="1" xfId="0" applyNumberFormat="1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1" xfId="0" applyFill="1" applyBorder="1" applyAlignment="1">
      <alignment horizontal="center"/>
    </xf>
    <xf numFmtId="0" fontId="64" fillId="17" borderId="1" xfId="0" applyFont="1" applyFill="1" applyBorder="1" applyAlignment="1">
      <alignment horizontal="center"/>
    </xf>
    <xf numFmtId="49" fontId="62" fillId="17" borderId="1" xfId="0" applyNumberFormat="1" applyFont="1" applyFill="1" applyBorder="1" applyAlignment="1">
      <alignment horizontal="center"/>
    </xf>
    <xf numFmtId="0" fontId="62" fillId="17" borderId="1" xfId="0" applyNumberFormat="1" applyFont="1" applyFill="1" applyBorder="1" applyAlignment="1">
      <alignment horizontal="center"/>
    </xf>
    <xf numFmtId="14" fontId="64" fillId="17" borderId="23" xfId="0" applyNumberFormat="1" applyFont="1" applyFill="1" applyBorder="1" applyAlignment="1">
      <alignment horizontal="center"/>
    </xf>
    <xf numFmtId="0" fontId="64" fillId="17" borderId="23" xfId="0" applyFont="1" applyFill="1" applyBorder="1" applyAlignment="1">
      <alignment horizontal="center"/>
    </xf>
    <xf numFmtId="0" fontId="63" fillId="17" borderId="1" xfId="0" applyFont="1" applyFill="1" applyBorder="1" applyAlignment="1">
      <alignment horizontal="center"/>
    </xf>
    <xf numFmtId="0" fontId="63" fillId="17" borderId="1" xfId="0" applyFont="1" applyFill="1" applyBorder="1" applyAlignment="1">
      <alignment horizontal="left"/>
    </xf>
    <xf numFmtId="0" fontId="57" fillId="17" borderId="0" xfId="0" applyFont="1" applyFill="1" applyAlignment="1">
      <alignment horizontal="center"/>
    </xf>
    <xf numFmtId="0" fontId="57" fillId="17" borderId="1" xfId="0" applyFont="1" applyFill="1" applyBorder="1" applyAlignment="1">
      <alignment horizontal="center"/>
    </xf>
    <xf numFmtId="0" fontId="64" fillId="12" borderId="23" xfId="0" applyFont="1" applyFill="1" applyBorder="1" applyAlignment="1">
      <alignment horizontal="center"/>
    </xf>
    <xf numFmtId="0" fontId="58" fillId="17" borderId="8" xfId="0" applyFont="1" applyFill="1" applyBorder="1" applyAlignment="1">
      <alignment horizontal="center"/>
    </xf>
    <xf numFmtId="0" fontId="57" fillId="17" borderId="8" xfId="0" applyFont="1" applyFill="1" applyBorder="1" applyAlignment="1">
      <alignment horizontal="center"/>
    </xf>
    <xf numFmtId="0" fontId="3" fillId="15" borderId="0" xfId="0" applyFont="1" applyFill="1" applyAlignment="1"/>
    <xf numFmtId="0" fontId="0" fillId="0" borderId="0" xfId="0" applyAlignment="1">
      <alignment horizontal="left"/>
    </xf>
    <xf numFmtId="0" fontId="3" fillId="15" borderId="0" xfId="0" applyFont="1" applyFill="1" applyAlignment="1">
      <alignment horizontal="left" wrapText="1"/>
    </xf>
    <xf numFmtId="0" fontId="13" fillId="15" borderId="0" xfId="0" applyFont="1" applyFill="1" applyAlignment="1">
      <alignment horizontal="center" vertical="center" wrapText="1"/>
    </xf>
    <xf numFmtId="0" fontId="3" fillId="0" borderId="36" xfId="0" applyFont="1" applyBorder="1"/>
    <xf numFmtId="14" fontId="57" fillId="15" borderId="1" xfId="0" applyNumberFormat="1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2" fontId="0" fillId="0" borderId="23" xfId="0" applyNumberFormat="1" applyBorder="1" applyAlignment="1">
      <alignment horizontal="center" vertical="center"/>
    </xf>
    <xf numFmtId="14" fontId="3" fillId="15" borderId="0" xfId="0" applyNumberFormat="1" applyFont="1" applyFill="1"/>
    <xf numFmtId="14" fontId="3" fillId="0" borderId="56" xfId="0" applyNumberFormat="1" applyFont="1" applyBorder="1"/>
    <xf numFmtId="0" fontId="3" fillId="15" borderId="2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350520</xdr:colOff>
      <xdr:row>27</xdr:row>
      <xdr:rowOff>45720</xdr:rowOff>
    </xdr:from>
    <xdr:to>
      <xdr:col>11</xdr:col>
      <xdr:colOff>0</xdr:colOff>
      <xdr:row>27</xdr:row>
      <xdr:rowOff>320040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6469C87-6866-4DBE-9F40-CBA9FEB3F1FA}"/>
            </a:ext>
          </a:extLst>
        </xdr:cNvPr>
        <xdr:cNvSpPr/>
      </xdr:nvSpPr>
      <xdr:spPr>
        <a:xfrm>
          <a:off x="7010400" y="8823960"/>
          <a:ext cx="304800" cy="2743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13</xdr:col>
      <xdr:colOff>350520</xdr:colOff>
      <xdr:row>27</xdr:row>
      <xdr:rowOff>45720</xdr:rowOff>
    </xdr:from>
    <xdr:to>
      <xdr:col>14</xdr:col>
      <xdr:colOff>0</xdr:colOff>
      <xdr:row>27</xdr:row>
      <xdr:rowOff>320040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51CE1BE-64CD-450B-9C10-E88F99E7E045}"/>
            </a:ext>
          </a:extLst>
        </xdr:cNvPr>
        <xdr:cNvSpPr/>
      </xdr:nvSpPr>
      <xdr:spPr>
        <a:xfrm>
          <a:off x="8976360" y="8823960"/>
          <a:ext cx="304800" cy="2743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11</xdr:col>
      <xdr:colOff>76200</xdr:colOff>
      <xdr:row>13</xdr:row>
      <xdr:rowOff>152400</xdr:rowOff>
    </xdr:from>
    <xdr:to>
      <xdr:col>17</xdr:col>
      <xdr:colOff>190500</xdr:colOff>
      <xdr:row>25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9C58C2-2915-4E20-9260-CF5A0F1E131B}"/>
            </a:ext>
          </a:extLst>
        </xdr:cNvPr>
        <xdr:cNvSpPr txBox="1"/>
      </xdr:nvSpPr>
      <xdr:spPr>
        <a:xfrm>
          <a:off x="7172325" y="4470400"/>
          <a:ext cx="3924300" cy="3324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700"/>
            </a:lnSpc>
          </a:pPr>
          <a:r>
            <a:rPr lang="en-US" sz="1600" b="1" u="sng"/>
            <a:t>Scour</a:t>
          </a:r>
          <a:r>
            <a:rPr lang="en-US" sz="1600" b="1" u="sng" baseline="0"/>
            <a:t> Event </a:t>
          </a:r>
        </a:p>
        <a:p>
          <a:pPr>
            <a:lnSpc>
              <a:spcPts val="1700"/>
            </a:lnSpc>
          </a:pPr>
          <a:r>
            <a:rPr lang="en-US" sz="1600" u="none" baseline="0"/>
            <a:t>Recent evidence of:</a:t>
          </a:r>
        </a:p>
        <a:p>
          <a:pPr>
            <a:lnSpc>
              <a:spcPts val="1700"/>
            </a:lnSpc>
          </a:pPr>
          <a:r>
            <a:rPr lang="en-US" sz="1600" u="sng" baseline="0"/>
            <a:t>____</a:t>
          </a:r>
          <a:r>
            <a:rPr lang="en-US" sz="1600" u="none" baseline="0"/>
            <a:t>Depositional Features</a:t>
          </a:r>
        </a:p>
        <a:p>
          <a:pPr>
            <a:lnSpc>
              <a:spcPts val="1700"/>
            </a:lnSpc>
          </a:pPr>
          <a:r>
            <a:rPr lang="en-US" sz="1600" u="none" baseline="0"/>
            <a:t>____Incision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____Downcuts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____Folded Veg in Channel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____Folded Veg on Floodplain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____Wrack Lines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____Absence of Periphyton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____Absence of leaf litter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____Gage data, 3x height of 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previous week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or more = recent scour = postpone field work if concurrent biological data collection</a:t>
          </a:r>
          <a:endParaRPr lang="en-US" sz="1600">
            <a:effectLst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>
            <a:lnSpc>
              <a:spcPts val="1100"/>
            </a:lnSpc>
          </a:pPr>
          <a:endParaRPr lang="en-US" sz="1100" u="sng"/>
        </a:p>
      </xdr:txBody>
    </xdr:sp>
    <xdr:clientData/>
  </xdr:twoCellAnchor>
  <xdr:twoCellAnchor>
    <xdr:from>
      <xdr:col>11</xdr:col>
      <xdr:colOff>444500</xdr:colOff>
      <xdr:row>28</xdr:row>
      <xdr:rowOff>25400</xdr:rowOff>
    </xdr:from>
    <xdr:to>
      <xdr:col>15</xdr:col>
      <xdr:colOff>508000</xdr:colOff>
      <xdr:row>32</xdr:row>
      <xdr:rowOff>228600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09AFD76-1A3F-4724-B317-724ED7525B62}"/>
            </a:ext>
          </a:extLst>
        </xdr:cNvPr>
        <xdr:cNvSpPr txBox="1"/>
      </xdr:nvSpPr>
      <xdr:spPr>
        <a:xfrm>
          <a:off x="7543800" y="8978900"/>
          <a:ext cx="2603500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u="sng"/>
            <a:t>Periphyton</a:t>
          </a:r>
        </a:p>
        <a:p>
          <a:pPr algn="l"/>
          <a:endParaRPr lang="en-US" sz="1600" u="sng" baseline="0"/>
        </a:p>
        <a:p>
          <a:pPr algn="l"/>
          <a:r>
            <a:rPr lang="en-US" sz="1600" u="sng" baseline="0"/>
            <a:t>______ </a:t>
          </a:r>
          <a:r>
            <a:rPr lang="en-US" sz="1600" u="none" baseline="0"/>
            <a:t>mL Sample Volume</a:t>
          </a:r>
        </a:p>
        <a:p>
          <a:pPr algn="l"/>
          <a:endParaRPr lang="en-US" sz="1600" u="none" baseline="0"/>
        </a:p>
        <a:p>
          <a:pPr algn="l"/>
          <a:r>
            <a:rPr lang="en-US" sz="1600" u="none" baseline="0"/>
            <a:t>______mL Filtered Volume</a:t>
          </a:r>
          <a:endParaRPr lang="en-US" sz="1600" u="sng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endParaRPr lang="en-US" sz="1100" u="sng"/>
        </a:p>
      </xdr:txBody>
    </xdr:sp>
    <xdr:clientData/>
  </xdr:twoCellAnchor>
  <xdr:twoCellAnchor editAs="oneCell">
    <xdr:from>
      <xdr:col>19</xdr:col>
      <xdr:colOff>558799</xdr:colOff>
      <xdr:row>5</xdr:row>
      <xdr:rowOff>3173</xdr:rowOff>
    </xdr:from>
    <xdr:to>
      <xdr:col>34</xdr:col>
      <xdr:colOff>179990</xdr:colOff>
      <xdr:row>29</xdr:row>
      <xdr:rowOff>219073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57BE9-D56B-75F0-FF98-A7F03B838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4924" y="1209673"/>
          <a:ext cx="8669941" cy="777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163195</xdr:rowOff>
    </xdr:from>
    <xdr:to>
      <xdr:col>6</xdr:col>
      <xdr:colOff>2111356</xdr:colOff>
      <xdr:row>4</xdr:row>
      <xdr:rowOff>38100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1570B1E5-D423-4977-B58D-E1AB31769B1D}"/>
            </a:ext>
          </a:extLst>
        </xdr:cNvPr>
        <xdr:cNvSpPr txBox="1">
          <a:spLocks noChangeArrowheads="1"/>
        </xdr:cNvSpPr>
      </xdr:nvSpPr>
      <xdr:spPr bwMode="auto">
        <a:xfrm>
          <a:off x="76200" y="328295"/>
          <a:ext cx="8423256" cy="30670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Slope Field Form</a:t>
          </a:r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800" b="1" i="1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28576</xdr:colOff>
      <xdr:row>0</xdr:row>
      <xdr:rowOff>66676</xdr:rowOff>
    </xdr:from>
    <xdr:to>
      <xdr:col>26</xdr:col>
      <xdr:colOff>155246</xdr:colOff>
      <xdr:row>13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CCD2C2-B543-4C09-9486-81317D5C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6" y="66676"/>
          <a:ext cx="4393870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25</xdr:col>
      <xdr:colOff>495300</xdr:colOff>
      <xdr:row>0</xdr:row>
      <xdr:rowOff>0</xdr:rowOff>
    </xdr:from>
    <xdr:ext cx="3630191" cy="2428875"/>
    <xdr:pic>
      <xdr:nvPicPr>
        <xdr:cNvPr id="3" name="Picture 4">
          <a:extLst>
            <a:ext uri="{FF2B5EF4-FFF2-40B4-BE49-F238E27FC236}">
              <a16:creationId xmlns:a16="http://schemas.microsoft.com/office/drawing/2014/main" id="{2A54EFF7-B1FF-44DB-BADC-39E31E21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0"/>
          <a:ext cx="3630191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542925</xdr:colOff>
      <xdr:row>13</xdr:row>
      <xdr:rowOff>38101</xdr:rowOff>
    </xdr:from>
    <xdr:ext cx="4424679" cy="4686300"/>
    <xdr:pic>
      <xdr:nvPicPr>
        <xdr:cNvPr id="4" name="Picture 3">
          <a:extLst>
            <a:ext uri="{FF2B5EF4-FFF2-40B4-BE49-F238E27FC236}">
              <a16:creationId xmlns:a16="http://schemas.microsoft.com/office/drawing/2014/main" id="{58083B37-1317-4A23-B151-4414FB96E37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295526"/>
          <a:ext cx="4424679" cy="4686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31</xdr:row>
      <xdr:rowOff>19050</xdr:rowOff>
    </xdr:from>
    <xdr:to>
      <xdr:col>2</xdr:col>
      <xdr:colOff>1990725</xdr:colOff>
      <xdr:row>38</xdr:row>
      <xdr:rowOff>438150</xdr:rowOff>
    </xdr:to>
    <xdr:pic>
      <xdr:nvPicPr>
        <xdr:cNvPr id="1370" name="Picture 1">
          <a:extLst>
            <a:ext uri="{FF2B5EF4-FFF2-40B4-BE49-F238E27FC236}">
              <a16:creationId xmlns:a16="http://schemas.microsoft.com/office/drawing/2014/main" id="{905FC732-13D2-49DC-8B12-BDAC96822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658600"/>
          <a:ext cx="4105275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418465</xdr:colOff>
      <xdr:row>1</xdr:row>
      <xdr:rowOff>25400</xdr:rowOff>
    </xdr:from>
    <xdr:to>
      <xdr:col>8</xdr:col>
      <xdr:colOff>1524000</xdr:colOff>
      <xdr:row>3</xdr:row>
      <xdr:rowOff>42672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EED4DE66-07F5-4EBE-84F3-EA4870AFC393}"/>
            </a:ext>
          </a:extLst>
        </xdr:cNvPr>
        <xdr:cNvSpPr txBox="1">
          <a:spLocks noChangeArrowheads="1"/>
        </xdr:cNvSpPr>
      </xdr:nvSpPr>
      <xdr:spPr bwMode="auto">
        <a:xfrm>
          <a:off x="418465" y="254000"/>
          <a:ext cx="14961235" cy="347472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ctr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Pebble Count Field Form</a:t>
          </a:r>
        </a:p>
      </xdr:txBody>
    </xdr:sp>
    <xdr:clientData/>
  </xdr:twoCellAnchor>
  <xdr:twoCellAnchor>
    <xdr:from>
      <xdr:col>0</xdr:col>
      <xdr:colOff>666750</xdr:colOff>
      <xdr:row>11</xdr:row>
      <xdr:rowOff>200025</xdr:rowOff>
    </xdr:from>
    <xdr:to>
      <xdr:col>2</xdr:col>
      <xdr:colOff>2524125</xdr:colOff>
      <xdr:row>18</xdr:row>
      <xdr:rowOff>342900</xdr:rowOff>
    </xdr:to>
    <xdr:grpSp>
      <xdr:nvGrpSpPr>
        <xdr:cNvPr id="1372" name="Group 2">
          <a:extLst>
            <a:ext uri="{FF2B5EF4-FFF2-40B4-BE49-F238E27FC236}">
              <a16:creationId xmlns:a16="http://schemas.microsoft.com/office/drawing/2014/main" id="{582C7E04-28B1-420B-9994-D113123B67D3}"/>
            </a:ext>
          </a:extLst>
        </xdr:cNvPr>
        <xdr:cNvGrpSpPr>
          <a:grpSpLocks/>
        </xdr:cNvGrpSpPr>
      </xdr:nvGrpSpPr>
      <xdr:grpSpPr bwMode="auto">
        <a:xfrm>
          <a:off x="666750" y="2989489"/>
          <a:ext cx="4061732" cy="3109232"/>
          <a:chOff x="7988300" y="2787650"/>
          <a:chExt cx="4822825" cy="3060700"/>
        </a:xfrm>
      </xdr:grpSpPr>
      <xdr:pic>
        <xdr:nvPicPr>
          <xdr:cNvPr id="1374" name="Picture 5">
            <a:extLst>
              <a:ext uri="{FF2B5EF4-FFF2-40B4-BE49-F238E27FC236}">
                <a16:creationId xmlns:a16="http://schemas.microsoft.com/office/drawing/2014/main" id="{49B5E107-A15C-4E7C-B4FE-9249EAE6FF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53500" y="2787650"/>
            <a:ext cx="3857625" cy="3060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Right Arrow 1">
            <a:extLst>
              <a:ext uri="{FF2B5EF4-FFF2-40B4-BE49-F238E27FC236}">
                <a16:creationId xmlns:a16="http://schemas.microsoft.com/office/drawing/2014/main" id="{A76D165F-659E-4DBF-BC35-7F26B65E59BE}"/>
              </a:ext>
            </a:extLst>
          </xdr:cNvPr>
          <xdr:cNvSpPr/>
        </xdr:nvSpPr>
        <xdr:spPr>
          <a:xfrm>
            <a:off x="7988300" y="5234321"/>
            <a:ext cx="962301" cy="226719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647700</xdr:colOff>
      <xdr:row>17</xdr:row>
      <xdr:rowOff>114300</xdr:rowOff>
    </xdr:from>
    <xdr:to>
      <xdr:col>2</xdr:col>
      <xdr:colOff>2412999</xdr:colOff>
      <xdr:row>18</xdr:row>
      <xdr:rowOff>12700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7AF0FFB-0AEE-4377-8B8E-75BC8374631A}"/>
            </a:ext>
          </a:extLst>
        </xdr:cNvPr>
        <xdr:cNvSpPr/>
      </xdr:nvSpPr>
      <xdr:spPr>
        <a:xfrm>
          <a:off x="1536700" y="5372100"/>
          <a:ext cx="3086099" cy="3556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19</xdr:row>
      <xdr:rowOff>57150</xdr:rowOff>
    </xdr:from>
    <xdr:to>
      <xdr:col>4</xdr:col>
      <xdr:colOff>971550</xdr:colOff>
      <xdr:row>34</xdr:row>
      <xdr:rowOff>123825</xdr:rowOff>
    </xdr:to>
    <xdr:pic>
      <xdr:nvPicPr>
        <xdr:cNvPr id="5388" name="Picture 1" descr="Densiometer">
          <a:extLst>
            <a:ext uri="{FF2B5EF4-FFF2-40B4-BE49-F238E27FC236}">
              <a16:creationId xmlns:a16="http://schemas.microsoft.com/office/drawing/2014/main" id="{3D9B4996-19DF-4434-B541-F5FA6CD5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600825"/>
          <a:ext cx="2971800" cy="2495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1022350</xdr:colOff>
      <xdr:row>19</xdr:row>
      <xdr:rowOff>57150</xdr:rowOff>
    </xdr:from>
    <xdr:to>
      <xdr:col>8</xdr:col>
      <xdr:colOff>701675</xdr:colOff>
      <xdr:row>34</xdr:row>
      <xdr:rowOff>123825</xdr:rowOff>
    </xdr:to>
    <xdr:pic>
      <xdr:nvPicPr>
        <xdr:cNvPr id="5389" name="Picture 2" descr="Transect">
          <a:extLst>
            <a:ext uri="{FF2B5EF4-FFF2-40B4-BE49-F238E27FC236}">
              <a16:creationId xmlns:a16="http://schemas.microsoft.com/office/drawing/2014/main" id="{EC375871-707C-425E-B55C-B46DBCD67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6661150"/>
          <a:ext cx="3895725" cy="2543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189230</xdr:colOff>
      <xdr:row>1</xdr:row>
      <xdr:rowOff>110490</xdr:rowOff>
    </xdr:from>
    <xdr:to>
      <xdr:col>9</xdr:col>
      <xdr:colOff>936629</xdr:colOff>
      <xdr:row>4</xdr:row>
      <xdr:rowOff>50800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8AEFDC22-D1A9-40EA-B063-404FA5F52F7B}"/>
            </a:ext>
          </a:extLst>
        </xdr:cNvPr>
        <xdr:cNvSpPr txBox="1">
          <a:spLocks noChangeArrowheads="1"/>
        </xdr:cNvSpPr>
      </xdr:nvSpPr>
      <xdr:spPr bwMode="auto">
        <a:xfrm>
          <a:off x="189230" y="275590"/>
          <a:ext cx="9827899" cy="43561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Percent Canopy Cover Field Form</a:t>
          </a:r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800" b="1" i="1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216535</xdr:colOff>
      <xdr:row>1</xdr:row>
      <xdr:rowOff>88900</xdr:rowOff>
    </xdr:from>
    <xdr:to>
      <xdr:col>10</xdr:col>
      <xdr:colOff>946147</xdr:colOff>
      <xdr:row>2</xdr:row>
      <xdr:rowOff>142779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B2B89B6B-94A4-4E53-BF28-30D92BA1B295}"/>
            </a:ext>
          </a:extLst>
        </xdr:cNvPr>
        <xdr:cNvSpPr txBox="1">
          <a:spLocks noChangeArrowheads="1"/>
        </xdr:cNvSpPr>
      </xdr:nvSpPr>
      <xdr:spPr bwMode="auto">
        <a:xfrm>
          <a:off x="226060" y="254000"/>
          <a:ext cx="8943340" cy="3175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Bankfull Cross Section with Stream Flow Field Form</a:t>
          </a:r>
        </a:p>
      </xdr:txBody>
    </xdr:sp>
    <xdr:clientData/>
  </xdr:twoCellAnchor>
  <xdr:twoCellAnchor>
    <xdr:from>
      <xdr:col>11</xdr:col>
      <xdr:colOff>22860</xdr:colOff>
      <xdr:row>17</xdr:row>
      <xdr:rowOff>88900</xdr:rowOff>
    </xdr:from>
    <xdr:to>
      <xdr:col>17</xdr:col>
      <xdr:colOff>593723</xdr:colOff>
      <xdr:row>22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076877-CAF1-4006-AA4B-6EE49D421EA9}"/>
            </a:ext>
          </a:extLst>
        </xdr:cNvPr>
        <xdr:cNvSpPr txBox="1"/>
      </xdr:nvSpPr>
      <xdr:spPr>
        <a:xfrm>
          <a:off x="10551160" y="3581400"/>
          <a:ext cx="4228463" cy="2120900"/>
        </a:xfrm>
        <a:prstGeom prst="rect">
          <a:avLst/>
        </a:prstGeom>
        <a:solidFill>
          <a:srgbClr val="FFCC66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/>
            <a:t>Left</a:t>
          </a:r>
          <a:r>
            <a:rPr lang="en-US" sz="1600" b="1" baseline="0"/>
            <a:t> Edge of Water (LEW) and Right Edge of Water (REW) </a:t>
          </a:r>
          <a:r>
            <a:rPr lang="en-US" sz="1600" b="1" u="sng" baseline="0"/>
            <a:t>MUST</a:t>
          </a:r>
          <a:r>
            <a:rPr lang="en-US" sz="1600" b="1" u="none" baseline="0"/>
            <a:t> be marked in "Notes" column!  These values are used to calculate </a:t>
          </a:r>
          <a:r>
            <a:rPr lang="en-US" sz="1600" b="1" i="1" u="none" baseline="0"/>
            <a:t>Wetted Width</a:t>
          </a:r>
          <a:r>
            <a:rPr lang="en-US" sz="1600" b="1" u="none" baseline="0"/>
            <a:t> for reports.</a:t>
          </a:r>
        </a:p>
        <a:p>
          <a:r>
            <a:rPr lang="en-US" sz="1600" b="1" u="none" baseline="0"/>
            <a:t>**Leave "Notes" column blank if there is nothing to note. </a:t>
          </a:r>
        </a:p>
        <a:p>
          <a:r>
            <a:rPr lang="en-US" sz="1600" b="1" u="none" baseline="0"/>
            <a:t>*** Shaded grey area does not need info                                                                  </a:t>
          </a:r>
          <a:endParaRPr lang="en-US" sz="1600" b="1"/>
        </a:p>
      </xdr:txBody>
    </xdr:sp>
    <xdr:clientData/>
  </xdr:twoCellAnchor>
  <xdr:twoCellAnchor>
    <xdr:from>
      <xdr:col>11</xdr:col>
      <xdr:colOff>152400</xdr:colOff>
      <xdr:row>23</xdr:row>
      <xdr:rowOff>76200</xdr:rowOff>
    </xdr:from>
    <xdr:to>
      <xdr:col>23</xdr:col>
      <xdr:colOff>482600</xdr:colOff>
      <xdr:row>40</xdr:row>
      <xdr:rowOff>190500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1302D40-812F-4116-037B-61D3FE9BCE88}"/>
            </a:ext>
          </a:extLst>
        </xdr:cNvPr>
        <xdr:cNvGrpSpPr/>
      </xdr:nvGrpSpPr>
      <xdr:grpSpPr>
        <a:xfrm>
          <a:off x="10680700" y="5842000"/>
          <a:ext cx="7645400" cy="4432300"/>
          <a:chOff x="10312400" y="5803900"/>
          <a:chExt cx="7645400" cy="4432300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4C31013F-8912-50FC-7AD4-7F2902781DA8}"/>
              </a:ext>
            </a:extLst>
          </xdr:cNvPr>
          <xdr:cNvSpPr/>
        </xdr:nvSpPr>
        <xdr:spPr>
          <a:xfrm>
            <a:off x="10312400" y="5803900"/>
            <a:ext cx="7645400" cy="4432300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DC6A0E3-B066-A884-314D-80B80B83A2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589408" y="7175500"/>
            <a:ext cx="6660077" cy="2723093"/>
          </a:xfrm>
          <a:prstGeom prst="rect">
            <a:avLst/>
          </a:prstGeom>
        </xdr:spPr>
      </xdr:pic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C970660E-7646-52A0-02EE-5E9453F15C75}"/>
              </a:ext>
            </a:extLst>
          </xdr:cNvPr>
          <xdr:cNvSpPr txBox="1"/>
        </xdr:nvSpPr>
        <xdr:spPr>
          <a:xfrm>
            <a:off x="10502899" y="6096000"/>
            <a:ext cx="6973495" cy="866890"/>
          </a:xfrm>
          <a:prstGeom prst="rect">
            <a:avLst/>
          </a:prstGeom>
          <a:solidFill>
            <a:srgbClr val="FFFF00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If using MF Pro to collect flow, all cells LEW to REW will be completed with MF Flow file in the office.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9</xdr:col>
      <xdr:colOff>268581</xdr:colOff>
      <xdr:row>7</xdr:row>
      <xdr:rowOff>177198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0FBC26-4FC6-4D93-9298-D6CAFA252B29}"/>
            </a:ext>
          </a:extLst>
        </xdr:cNvPr>
        <xdr:cNvSpPr txBox="1"/>
      </xdr:nvSpPr>
      <xdr:spPr>
        <a:xfrm>
          <a:off x="4962525" y="942975"/>
          <a:ext cx="1487781" cy="1091598"/>
        </a:xfrm>
        <a:prstGeom prst="rect">
          <a:avLst/>
        </a:prstGeom>
        <a:solidFill>
          <a:srgbClr val="FFCC66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en-US" sz="1600" b="1"/>
            <a:t>Copy and Paste headers and only rows with data for csv. file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10</xdr:col>
      <xdr:colOff>582906</xdr:colOff>
      <xdr:row>11</xdr:row>
      <xdr:rowOff>120048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3A4BB3-B984-4CD8-92DC-9353D8EEE805}"/>
            </a:ext>
          </a:extLst>
        </xdr:cNvPr>
        <xdr:cNvSpPr txBox="1"/>
      </xdr:nvSpPr>
      <xdr:spPr>
        <a:xfrm>
          <a:off x="7117080" y="838200"/>
          <a:ext cx="1531620" cy="1135380"/>
        </a:xfrm>
        <a:prstGeom prst="rect">
          <a:avLst/>
        </a:prstGeom>
        <a:solidFill>
          <a:srgbClr val="FFCC66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en-US" sz="1600" b="1"/>
            <a:t>Copy and Paste headers and only rows with data for csv. file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7</xdr:row>
      <xdr:rowOff>0</xdr:rowOff>
    </xdr:from>
    <xdr:to>
      <xdr:col>4</xdr:col>
      <xdr:colOff>1076325</xdr:colOff>
      <xdr:row>12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05DA4F-7452-4FFE-9698-6741E398801C}"/>
            </a:ext>
          </a:extLst>
        </xdr:cNvPr>
        <xdr:cNvSpPr txBox="1"/>
      </xdr:nvSpPr>
      <xdr:spPr>
        <a:xfrm>
          <a:off x="4404360" y="1181100"/>
          <a:ext cx="2232660" cy="906780"/>
        </a:xfrm>
        <a:prstGeom prst="rect">
          <a:avLst/>
        </a:prstGeom>
        <a:solidFill>
          <a:srgbClr val="FFCC66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/>
            <a:t>Copy and Paste headers and</a:t>
          </a:r>
          <a:r>
            <a:rPr lang="en-US" sz="1600" b="1" baseline="0"/>
            <a:t> </a:t>
          </a:r>
          <a:r>
            <a:rPr lang="en-US" sz="1600" b="1"/>
            <a:t>only rows with data for csv. file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evara, Lynette, ENV" id="{FDFAAC56-0DF1-4BFB-BCB4-A97BD4D22FB8}" userId="S::lynette.guevara@env.nm.gov::ae2d5a8c-da94-43ec-abb3-ecab771a75d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6" dT="2023-04-12T22:15:23.59" personId="{FDFAAC56-0DF1-4BFB-BCB4-A97BD4D22FB8}" id="{89EADE52-E88C-4FF9-8E39-A67C682CF289}">
    <text>Replaced the below example table with revised table in related MSWord doc to clarify what "Interval Length" means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7" dT="2023-04-12T22:40:04.64" personId="{FDFAAC56-0DF1-4BFB-BCB4-A97BD4D22FB8}" id="{B13F9561-7C9A-4A82-A736-86F68E5E47CA}">
    <text>I re-worded and rearranged these sequentially (Avg Wetted Width is used to determine Thalweg Reach Length, which is used to determine Distance btw XSEC Transects and Interval Length).  I also added a clarifying NOTE, and bolded the two values that get entered directly into SQUID in the Sampling Event Details.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1"/>
  <sheetViews>
    <sheetView tabSelected="1" zoomScale="60" zoomScaleNormal="60" workbookViewId="0">
      <selection activeCell="AO27" sqref="AO27"/>
    </sheetView>
  </sheetViews>
  <sheetFormatPr defaultRowHeight="12.75" x14ac:dyDescent="0.2"/>
  <cols>
    <col min="1" max="1" width="11.140625" customWidth="1"/>
    <col min="2" max="19" width="9.5703125" customWidth="1"/>
  </cols>
  <sheetData>
    <row r="1" spans="1:21" s="251" customFormat="1" x14ac:dyDescent="0.2">
      <c r="A1" s="247" t="s">
        <v>242</v>
      </c>
      <c r="B1" s="247"/>
      <c r="C1" s="247"/>
      <c r="D1" s="247"/>
      <c r="E1" s="247"/>
      <c r="F1" s="247"/>
      <c r="G1" s="248" t="s">
        <v>149</v>
      </c>
      <c r="H1" s="461"/>
      <c r="I1" s="461"/>
      <c r="J1" s="250"/>
      <c r="K1" s="247"/>
      <c r="L1" s="247"/>
      <c r="M1" s="248" t="s">
        <v>150</v>
      </c>
      <c r="N1" s="462"/>
      <c r="O1" s="462"/>
      <c r="P1" s="247"/>
      <c r="Q1" s="247"/>
      <c r="R1" s="247"/>
    </row>
    <row r="2" spans="1:21" s="251" customFormat="1" x14ac:dyDescent="0.2">
      <c r="A2" s="252"/>
      <c r="B2" s="247"/>
      <c r="C2" s="247"/>
      <c r="D2" s="247"/>
      <c r="E2" s="247"/>
      <c r="F2" s="248"/>
      <c r="G2" s="250"/>
      <c r="H2" s="250"/>
      <c r="I2" s="250"/>
      <c r="J2" s="247"/>
      <c r="K2" s="247"/>
      <c r="L2" s="248"/>
      <c r="M2" s="247"/>
      <c r="N2" s="247"/>
      <c r="O2" s="247"/>
      <c r="P2" s="247"/>
      <c r="Q2" s="247"/>
      <c r="R2" s="247"/>
    </row>
    <row r="3" spans="1:21" s="251" customFormat="1" ht="37.9" customHeight="1" x14ac:dyDescent="0.5">
      <c r="A3" s="247"/>
      <c r="B3" s="247"/>
      <c r="C3" s="253" t="s">
        <v>123</v>
      </c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</row>
    <row r="4" spans="1:21" s="251" customFormat="1" ht="9" customHeight="1" x14ac:dyDescent="0.4">
      <c r="A4" s="247"/>
      <c r="B4" s="247"/>
      <c r="C4" s="247"/>
      <c r="D4" s="247"/>
      <c r="E4" s="254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</row>
    <row r="5" spans="1:21" s="251" customFormat="1" ht="24" customHeight="1" thickBot="1" x14ac:dyDescent="0.4">
      <c r="A5" s="247"/>
      <c r="B5" s="255"/>
      <c r="C5" s="255"/>
      <c r="D5" s="255"/>
      <c r="E5" s="256" t="s">
        <v>213</v>
      </c>
      <c r="F5" s="451"/>
      <c r="G5" s="451"/>
      <c r="H5" s="451"/>
      <c r="I5" s="451"/>
      <c r="J5" s="451"/>
      <c r="K5" s="257"/>
      <c r="L5" s="256" t="s">
        <v>100</v>
      </c>
      <c r="M5" s="453"/>
      <c r="N5" s="452"/>
      <c r="O5" s="452"/>
      <c r="P5" s="247"/>
      <c r="Q5" s="247"/>
      <c r="R5" s="247"/>
    </row>
    <row r="6" spans="1:21" s="251" customFormat="1" ht="34.15" customHeight="1" thickBot="1" x14ac:dyDescent="0.4">
      <c r="A6" s="247"/>
      <c r="B6" s="255"/>
      <c r="C6" s="255"/>
      <c r="D6" s="255"/>
      <c r="E6" s="256" t="s">
        <v>79</v>
      </c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247"/>
      <c r="Q6" s="247"/>
      <c r="R6" s="247"/>
      <c r="U6" s="258"/>
    </row>
    <row r="7" spans="1:21" s="251" customFormat="1" ht="34.5" customHeight="1" thickBot="1" x14ac:dyDescent="0.4">
      <c r="A7" s="247"/>
      <c r="B7" s="255"/>
      <c r="C7" s="255"/>
      <c r="D7" s="255"/>
      <c r="E7" s="255"/>
      <c r="F7" s="256" t="s">
        <v>4</v>
      </c>
      <c r="G7" s="454"/>
      <c r="H7" s="455"/>
      <c r="I7" s="455"/>
      <c r="J7" s="455"/>
      <c r="K7" s="455"/>
      <c r="L7" s="455"/>
      <c r="M7" s="455"/>
      <c r="N7" s="455"/>
      <c r="O7" s="455"/>
      <c r="P7" s="247"/>
      <c r="Q7" s="247"/>
      <c r="R7" s="247"/>
    </row>
    <row r="8" spans="1:21" s="251" customFormat="1" ht="34.5" customHeight="1" thickBot="1" x14ac:dyDescent="0.4">
      <c r="A8" s="247"/>
      <c r="B8" s="255"/>
      <c r="C8" s="255"/>
      <c r="D8" s="255"/>
      <c r="E8" s="259"/>
      <c r="F8" s="255"/>
      <c r="G8" s="256" t="s">
        <v>209</v>
      </c>
      <c r="H8" s="255"/>
      <c r="I8" s="256" t="s">
        <v>46</v>
      </c>
      <c r="J8" s="455"/>
      <c r="K8" s="455"/>
      <c r="L8" s="455"/>
      <c r="M8" s="455"/>
      <c r="N8" s="455"/>
      <c r="O8" s="455"/>
      <c r="P8" s="247"/>
      <c r="Q8" s="247"/>
      <c r="R8" s="247"/>
    </row>
    <row r="9" spans="1:21" s="251" customFormat="1" ht="34.15" customHeight="1" thickBot="1" x14ac:dyDescent="0.4">
      <c r="A9" s="247"/>
      <c r="B9" s="255"/>
      <c r="C9" s="255"/>
      <c r="D9" s="256"/>
      <c r="E9" s="256"/>
      <c r="F9" s="256"/>
      <c r="G9" s="256" t="s">
        <v>210</v>
      </c>
      <c r="H9" s="255"/>
      <c r="I9" s="256" t="s">
        <v>46</v>
      </c>
      <c r="J9" s="455"/>
      <c r="K9" s="455"/>
      <c r="L9" s="455"/>
      <c r="M9" s="455"/>
      <c r="N9" s="455"/>
      <c r="O9" s="455"/>
      <c r="P9" s="260"/>
      <c r="Q9" s="261"/>
      <c r="R9" s="247"/>
      <c r="U9" s="262"/>
    </row>
    <row r="10" spans="1:21" s="251" customFormat="1" ht="34.5" customHeight="1" thickBot="1" x14ac:dyDescent="0.4">
      <c r="A10" s="247"/>
      <c r="B10" s="256" t="s">
        <v>211</v>
      </c>
      <c r="C10" s="456"/>
      <c r="D10" s="456"/>
      <c r="E10" s="263" t="s">
        <v>235</v>
      </c>
      <c r="F10" s="256"/>
      <c r="G10" s="256" t="s">
        <v>212</v>
      </c>
      <c r="H10" s="457"/>
      <c r="I10" s="457"/>
      <c r="J10" s="257" t="s">
        <v>235</v>
      </c>
      <c r="K10" s="247"/>
      <c r="L10" s="256" t="s">
        <v>17</v>
      </c>
      <c r="M10" s="460"/>
      <c r="N10" s="460"/>
      <c r="O10" s="460"/>
      <c r="P10" s="247"/>
      <c r="Q10" s="247"/>
      <c r="R10" s="247"/>
    </row>
    <row r="11" spans="1:21" s="251" customFormat="1" ht="25.5" customHeight="1" thickBot="1" x14ac:dyDescent="0.4">
      <c r="A11" s="247"/>
      <c r="B11" s="247"/>
      <c r="C11" s="247"/>
      <c r="D11" s="247"/>
      <c r="E11" s="458"/>
      <c r="F11" s="247"/>
      <c r="G11" s="247"/>
      <c r="H11" s="247"/>
      <c r="I11" s="247"/>
      <c r="J11" s="247"/>
      <c r="K11" s="458" t="str">
        <f>IF(E11="","",IF(E11&lt;=4,160,E11*40))</f>
        <v/>
      </c>
      <c r="L11" s="257"/>
      <c r="M11" s="460"/>
      <c r="N11" s="460"/>
      <c r="O11" s="460"/>
      <c r="P11" s="247"/>
      <c r="Q11" s="247"/>
      <c r="R11" s="247"/>
    </row>
    <row r="12" spans="1:21" s="243" customFormat="1" ht="24" thickBot="1" x14ac:dyDescent="0.4">
      <c r="A12" s="336" t="s">
        <v>230</v>
      </c>
      <c r="B12" s="337"/>
      <c r="C12" s="337"/>
      <c r="D12" s="337"/>
      <c r="E12" s="459"/>
      <c r="F12" s="257" t="s">
        <v>232</v>
      </c>
      <c r="G12" s="338" t="s">
        <v>231</v>
      </c>
      <c r="H12" s="337"/>
      <c r="I12" s="337"/>
      <c r="J12" s="337"/>
      <c r="K12" s="459"/>
      <c r="L12" s="257" t="s">
        <v>233</v>
      </c>
      <c r="M12" s="460"/>
      <c r="N12" s="460"/>
      <c r="O12" s="460"/>
      <c r="P12" s="240"/>
      <c r="Q12" s="240"/>
      <c r="R12" s="240"/>
    </row>
    <row r="13" spans="1:21" s="243" customFormat="1" ht="23.25" x14ac:dyDescent="0.35">
      <c r="A13" s="240"/>
      <c r="B13" s="240"/>
      <c r="C13" s="240"/>
      <c r="D13" s="240"/>
      <c r="E13" s="241" t="s">
        <v>146</v>
      </c>
      <c r="F13" s="259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</row>
    <row r="14" spans="1:21" s="243" customFormat="1" ht="21" x14ac:dyDescent="0.35">
      <c r="A14" s="240"/>
      <c r="B14" s="240"/>
      <c r="C14" s="240"/>
      <c r="D14" s="240"/>
      <c r="E14" s="241" t="s">
        <v>147</v>
      </c>
      <c r="F14" s="242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</row>
    <row r="15" spans="1:21" s="243" customFormat="1" ht="30.75" customHeight="1" x14ac:dyDescent="0.35">
      <c r="A15" s="240"/>
      <c r="B15" s="240"/>
      <c r="C15" s="334"/>
      <c r="D15" s="335"/>
      <c r="E15" s="240"/>
      <c r="F15" s="313" t="s">
        <v>236</v>
      </c>
      <c r="G15" s="313"/>
      <c r="H15" s="313"/>
      <c r="I15" s="240"/>
      <c r="J15" s="240"/>
      <c r="K15" s="240"/>
      <c r="L15" s="240"/>
      <c r="M15" s="240"/>
      <c r="N15" s="240"/>
      <c r="O15" s="240"/>
      <c r="P15" s="240"/>
      <c r="Q15" s="240"/>
      <c r="R15" s="240"/>
    </row>
    <row r="16" spans="1:21" s="243" customFormat="1" ht="12" customHeight="1" x14ac:dyDescent="0.35">
      <c r="A16" s="240"/>
      <c r="B16" s="240"/>
      <c r="C16" s="339"/>
      <c r="D16" s="339"/>
      <c r="E16" s="240"/>
      <c r="F16" s="340"/>
      <c r="G16" s="340"/>
      <c r="H16" s="340"/>
      <c r="I16" s="340"/>
      <c r="J16" s="240"/>
      <c r="K16" s="240"/>
      <c r="L16" s="240"/>
      <c r="M16" s="240"/>
      <c r="N16" s="240"/>
      <c r="O16" s="240"/>
      <c r="P16" s="240"/>
      <c r="Q16" s="240"/>
      <c r="R16" s="240"/>
    </row>
    <row r="17" spans="1:18" s="243" customFormat="1" ht="18" customHeight="1" x14ac:dyDescent="0.35">
      <c r="A17" s="240"/>
      <c r="B17" s="240"/>
      <c r="C17" s="339"/>
      <c r="D17" s="339"/>
      <c r="E17" s="240"/>
      <c r="F17" s="340"/>
      <c r="G17" s="340"/>
      <c r="H17" s="340"/>
      <c r="I17" s="340"/>
      <c r="J17" s="240"/>
      <c r="K17" s="240"/>
      <c r="L17" s="240"/>
      <c r="M17" s="240"/>
      <c r="N17" s="240"/>
      <c r="O17" s="240"/>
      <c r="P17" s="240"/>
      <c r="Q17" s="240"/>
      <c r="R17" s="240"/>
    </row>
    <row r="18" spans="1:18" s="243" customFormat="1" ht="25.9" customHeight="1" x14ac:dyDescent="0.35">
      <c r="A18" s="240"/>
      <c r="B18" s="240"/>
      <c r="C18" s="334"/>
      <c r="D18" s="335"/>
      <c r="E18" s="240"/>
      <c r="F18" s="313" t="s">
        <v>261</v>
      </c>
      <c r="G18" s="313"/>
      <c r="H18" s="313"/>
      <c r="I18" s="313"/>
      <c r="J18" s="313"/>
      <c r="K18" s="240"/>
      <c r="L18" s="240"/>
      <c r="M18" s="240"/>
      <c r="N18" s="240"/>
      <c r="O18" s="240"/>
      <c r="P18" s="240"/>
      <c r="Q18" s="240"/>
      <c r="R18" s="240"/>
    </row>
    <row r="19" spans="1:18" s="243" customFormat="1" ht="25.9" customHeight="1" x14ac:dyDescent="0.35">
      <c r="A19" s="240"/>
      <c r="B19" s="240"/>
      <c r="C19" s="334"/>
      <c r="D19" s="335"/>
      <c r="E19" s="240"/>
      <c r="F19" s="240" t="s">
        <v>237</v>
      </c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</row>
    <row r="20" spans="1:18" s="243" customFormat="1" ht="25.9" customHeight="1" x14ac:dyDescent="0.35">
      <c r="A20" s="240"/>
      <c r="B20" s="240"/>
      <c r="C20" s="334"/>
      <c r="D20" s="335"/>
      <c r="E20" s="240"/>
      <c r="F20" s="240" t="s">
        <v>238</v>
      </c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</row>
    <row r="21" spans="1:18" s="243" customFormat="1" ht="25.9" customHeight="1" x14ac:dyDescent="0.35">
      <c r="A21" s="240"/>
      <c r="B21" s="240"/>
      <c r="C21" s="334"/>
      <c r="D21" s="335"/>
      <c r="E21" s="240"/>
      <c r="F21" s="240" t="s">
        <v>239</v>
      </c>
      <c r="G21" s="240"/>
      <c r="H21" s="240"/>
      <c r="I21" s="240"/>
      <c r="J21" s="244"/>
      <c r="K21" s="240"/>
      <c r="L21" s="240"/>
      <c r="M21" s="240"/>
      <c r="N21" s="240"/>
      <c r="O21" s="240"/>
      <c r="P21" s="240"/>
      <c r="Q21" s="240"/>
      <c r="R21" s="240"/>
    </row>
    <row r="22" spans="1:18" s="243" customFormat="1" ht="12" customHeight="1" x14ac:dyDescent="0.35">
      <c r="A22" s="240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</row>
    <row r="23" spans="1:18" s="243" customFormat="1" ht="21" x14ac:dyDescent="0.35">
      <c r="A23" s="240"/>
      <c r="B23" s="240"/>
      <c r="C23" s="240"/>
      <c r="D23" s="240"/>
      <c r="E23" s="240"/>
      <c r="F23" s="242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</row>
    <row r="24" spans="1:18" s="243" customFormat="1" ht="25.9" customHeight="1" x14ac:dyDescent="0.35">
      <c r="A24" s="240"/>
      <c r="B24" s="240"/>
      <c r="C24" s="334"/>
      <c r="D24" s="335"/>
      <c r="E24" s="240"/>
      <c r="F24" s="313" t="s">
        <v>240</v>
      </c>
      <c r="G24" s="313"/>
      <c r="H24" s="313"/>
      <c r="I24" s="313"/>
      <c r="J24" s="313"/>
      <c r="K24" s="313"/>
      <c r="L24" s="240"/>
      <c r="M24" s="240"/>
      <c r="N24" s="240"/>
      <c r="O24" s="240"/>
      <c r="P24" s="240"/>
      <c r="Q24" s="240"/>
      <c r="R24" s="240"/>
    </row>
    <row r="25" spans="1:18" s="243" customFormat="1" ht="25.9" customHeight="1" x14ac:dyDescent="0.35">
      <c r="A25" s="240"/>
      <c r="B25" s="240"/>
      <c r="C25" s="334"/>
      <c r="D25" s="335"/>
      <c r="E25" s="240"/>
      <c r="F25" s="240" t="s">
        <v>241</v>
      </c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</row>
    <row r="26" spans="1:18" s="243" customFormat="1" ht="12" customHeight="1" x14ac:dyDescent="0.35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</row>
    <row r="27" spans="1:18" s="243" customFormat="1" ht="21" x14ac:dyDescent="0.35">
      <c r="A27" s="240"/>
      <c r="B27" s="240"/>
      <c r="C27" s="240"/>
      <c r="D27" s="240"/>
      <c r="E27" s="240"/>
      <c r="F27" s="242" t="s">
        <v>124</v>
      </c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</row>
    <row r="28" spans="1:18" s="243" customFormat="1" ht="25.9" customHeight="1" x14ac:dyDescent="0.35">
      <c r="A28" s="240"/>
      <c r="B28" s="240"/>
      <c r="C28" s="334"/>
      <c r="D28" s="335"/>
      <c r="E28" s="240"/>
      <c r="F28" s="240" t="s">
        <v>125</v>
      </c>
      <c r="G28" s="240"/>
      <c r="H28" s="240"/>
      <c r="I28" s="240"/>
      <c r="J28" s="240"/>
      <c r="K28" s="240"/>
      <c r="L28" s="245" t="s">
        <v>126</v>
      </c>
      <c r="M28" s="240"/>
      <c r="N28" s="246"/>
      <c r="O28" s="245" t="s">
        <v>127</v>
      </c>
      <c r="P28" s="240"/>
      <c r="Q28" s="240"/>
      <c r="R28" s="246"/>
    </row>
    <row r="29" spans="1:18" s="243" customFormat="1" ht="25.9" customHeight="1" x14ac:dyDescent="0.35">
      <c r="A29" s="240"/>
      <c r="B29" s="240"/>
      <c r="C29" s="334"/>
      <c r="D29" s="335"/>
      <c r="E29" s="240"/>
      <c r="F29" s="243" t="s">
        <v>270</v>
      </c>
      <c r="G29" s="240"/>
      <c r="H29" s="240"/>
      <c r="I29" s="240"/>
      <c r="K29" s="240"/>
      <c r="L29" s="240"/>
      <c r="M29" s="240"/>
      <c r="N29" s="240"/>
      <c r="O29" s="240"/>
      <c r="P29" s="240"/>
      <c r="Q29" s="240"/>
      <c r="R29" s="240"/>
    </row>
    <row r="30" spans="1:18" s="243" customFormat="1" ht="25.9" customHeight="1" x14ac:dyDescent="0.35">
      <c r="A30" s="240"/>
      <c r="B30" s="240"/>
      <c r="C30" s="334"/>
      <c r="D30" s="335"/>
      <c r="E30" s="240"/>
      <c r="F30" s="240" t="s">
        <v>169</v>
      </c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</row>
    <row r="31" spans="1:18" s="243" customFormat="1" ht="25.9" customHeight="1" x14ac:dyDescent="0.35">
      <c r="A31" s="240"/>
      <c r="B31" s="240"/>
      <c r="C31" s="334"/>
      <c r="D31" s="335"/>
      <c r="E31" s="240"/>
      <c r="F31" s="240" t="s">
        <v>128</v>
      </c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s="243" customFormat="1" ht="13.5" customHeight="1" x14ac:dyDescent="0.35">
      <c r="A32" s="240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</row>
    <row r="33" spans="1:18" s="243" customFormat="1" ht="21" x14ac:dyDescent="0.35">
      <c r="A33" s="240"/>
      <c r="B33" s="240"/>
      <c r="C33" s="240"/>
      <c r="D33" s="240"/>
      <c r="E33" s="240"/>
      <c r="F33" s="242" t="s">
        <v>108</v>
      </c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</row>
    <row r="34" spans="1:18" s="243" customFormat="1" ht="25.9" customHeight="1" x14ac:dyDescent="0.35">
      <c r="A34" s="240"/>
      <c r="B34" s="240"/>
      <c r="C34" s="334"/>
      <c r="D34" s="335"/>
      <c r="E34" s="240"/>
      <c r="F34" s="240" t="s">
        <v>148</v>
      </c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</row>
    <row r="35" spans="1:18" s="243" customFormat="1" ht="13.15" customHeight="1" x14ac:dyDescent="0.3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1:18" ht="13.5" thickBot="1" x14ac:dyDescent="0.25">
      <c r="D36" s="58"/>
    </row>
    <row r="37" spans="1:18" s="265" customFormat="1" ht="24" customHeight="1" thickBot="1" x14ac:dyDescent="0.4">
      <c r="A37" s="331" t="s">
        <v>166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3"/>
    </row>
    <row r="38" spans="1:18" s="265" customFormat="1" ht="24" customHeight="1" x14ac:dyDescent="0.35">
      <c r="A38" s="326" t="s">
        <v>5</v>
      </c>
      <c r="B38" s="327"/>
      <c r="C38" s="326" t="s">
        <v>129</v>
      </c>
      <c r="D38" s="327"/>
      <c r="E38" s="326" t="s">
        <v>6</v>
      </c>
      <c r="F38" s="327"/>
      <c r="G38" s="326" t="s">
        <v>130</v>
      </c>
      <c r="H38" s="327"/>
      <c r="I38" s="326" t="s">
        <v>7</v>
      </c>
      <c r="J38" s="327"/>
      <c r="K38" s="326" t="s">
        <v>131</v>
      </c>
      <c r="L38" s="327"/>
      <c r="M38" s="326" t="s">
        <v>8</v>
      </c>
      <c r="N38" s="327"/>
      <c r="O38" s="326" t="s">
        <v>132</v>
      </c>
      <c r="P38" s="327"/>
      <c r="Q38" s="326" t="s">
        <v>9</v>
      </c>
      <c r="R38" s="327"/>
    </row>
    <row r="39" spans="1:18" s="268" customFormat="1" ht="24" customHeight="1" x14ac:dyDescent="0.35">
      <c r="A39" s="266" t="s">
        <v>133</v>
      </c>
      <c r="B39" s="267" t="s">
        <v>134</v>
      </c>
      <c r="C39" s="266" t="s">
        <v>135</v>
      </c>
      <c r="D39" s="267" t="s">
        <v>134</v>
      </c>
      <c r="E39" s="266" t="s">
        <v>135</v>
      </c>
      <c r="F39" s="267" t="s">
        <v>134</v>
      </c>
      <c r="G39" s="266" t="s">
        <v>135</v>
      </c>
      <c r="H39" s="267" t="s">
        <v>134</v>
      </c>
      <c r="I39" s="266" t="s">
        <v>135</v>
      </c>
      <c r="J39" s="267" t="s">
        <v>134</v>
      </c>
      <c r="K39" s="266" t="s">
        <v>135</v>
      </c>
      <c r="L39" s="267" t="s">
        <v>134</v>
      </c>
      <c r="M39" s="266" t="s">
        <v>135</v>
      </c>
      <c r="N39" s="267" t="s">
        <v>134</v>
      </c>
      <c r="O39" s="266" t="s">
        <v>135</v>
      </c>
      <c r="P39" s="267" t="s">
        <v>134</v>
      </c>
      <c r="Q39" s="266" t="s">
        <v>135</v>
      </c>
      <c r="R39" s="267" t="s">
        <v>134</v>
      </c>
    </row>
    <row r="40" spans="1:18" s="271" customFormat="1" ht="24" customHeight="1" x14ac:dyDescent="0.35">
      <c r="A40" s="269" t="s">
        <v>136</v>
      </c>
      <c r="B40" s="270" t="s">
        <v>137</v>
      </c>
      <c r="C40" s="269" t="s">
        <v>136</v>
      </c>
      <c r="D40" s="270" t="s">
        <v>137</v>
      </c>
      <c r="E40" s="269" t="s">
        <v>136</v>
      </c>
      <c r="F40" s="270" t="s">
        <v>137</v>
      </c>
      <c r="G40" s="269" t="s">
        <v>136</v>
      </c>
      <c r="H40" s="270" t="s">
        <v>137</v>
      </c>
      <c r="I40" s="269" t="s">
        <v>136</v>
      </c>
      <c r="J40" s="270" t="s">
        <v>137</v>
      </c>
      <c r="K40" s="269" t="s">
        <v>136</v>
      </c>
      <c r="L40" s="270" t="s">
        <v>137</v>
      </c>
      <c r="M40" s="269" t="s">
        <v>136</v>
      </c>
      <c r="N40" s="270" t="s">
        <v>137</v>
      </c>
      <c r="O40" s="269" t="s">
        <v>136</v>
      </c>
      <c r="P40" s="270" t="s">
        <v>137</v>
      </c>
      <c r="Q40" s="269" t="s">
        <v>136</v>
      </c>
      <c r="R40" s="270" t="s">
        <v>137</v>
      </c>
    </row>
    <row r="41" spans="1:18" s="271" customFormat="1" ht="24" customHeight="1" x14ac:dyDescent="0.35">
      <c r="A41" s="269" t="s">
        <v>138</v>
      </c>
      <c r="B41" s="270" t="s">
        <v>139</v>
      </c>
      <c r="C41" s="269" t="s">
        <v>138</v>
      </c>
      <c r="D41" s="270" t="s">
        <v>139</v>
      </c>
      <c r="E41" s="269" t="s">
        <v>138</v>
      </c>
      <c r="F41" s="270" t="s">
        <v>139</v>
      </c>
      <c r="G41" s="269" t="s">
        <v>138</v>
      </c>
      <c r="H41" s="270" t="s">
        <v>139</v>
      </c>
      <c r="I41" s="269" t="s">
        <v>138</v>
      </c>
      <c r="J41" s="270" t="s">
        <v>139</v>
      </c>
      <c r="K41" s="269" t="s">
        <v>138</v>
      </c>
      <c r="L41" s="270" t="s">
        <v>139</v>
      </c>
      <c r="M41" s="269" t="s">
        <v>138</v>
      </c>
      <c r="N41" s="270" t="s">
        <v>139</v>
      </c>
      <c r="O41" s="269" t="s">
        <v>138</v>
      </c>
      <c r="P41" s="270" t="s">
        <v>139</v>
      </c>
      <c r="Q41" s="269" t="s">
        <v>138</v>
      </c>
      <c r="R41" s="270" t="s">
        <v>139</v>
      </c>
    </row>
    <row r="42" spans="1:18" s="271" customFormat="1" ht="24" customHeight="1" x14ac:dyDescent="0.35">
      <c r="A42" s="269" t="s">
        <v>7</v>
      </c>
      <c r="B42" s="270" t="s">
        <v>140</v>
      </c>
      <c r="C42" s="269" t="s">
        <v>7</v>
      </c>
      <c r="D42" s="270" t="s">
        <v>140</v>
      </c>
      <c r="E42" s="269" t="s">
        <v>7</v>
      </c>
      <c r="F42" s="270" t="s">
        <v>140</v>
      </c>
      <c r="G42" s="269" t="s">
        <v>7</v>
      </c>
      <c r="H42" s="270" t="s">
        <v>140</v>
      </c>
      <c r="I42" s="269" t="s">
        <v>7</v>
      </c>
      <c r="J42" s="270" t="s">
        <v>140</v>
      </c>
      <c r="K42" s="269" t="s">
        <v>7</v>
      </c>
      <c r="L42" s="270" t="s">
        <v>140</v>
      </c>
      <c r="M42" s="269" t="s">
        <v>7</v>
      </c>
      <c r="N42" s="270" t="s">
        <v>140</v>
      </c>
      <c r="O42" s="269" t="s">
        <v>7</v>
      </c>
      <c r="P42" s="270" t="s">
        <v>140</v>
      </c>
      <c r="Q42" s="269" t="s">
        <v>7</v>
      </c>
      <c r="R42" s="270" t="s">
        <v>140</v>
      </c>
    </row>
    <row r="43" spans="1:18" s="271" customFormat="1" ht="24" customHeight="1" thickBot="1" x14ac:dyDescent="0.4">
      <c r="A43" s="272" t="s">
        <v>141</v>
      </c>
      <c r="B43" s="273" t="s">
        <v>142</v>
      </c>
      <c r="C43" s="272" t="s">
        <v>141</v>
      </c>
      <c r="D43" s="273" t="s">
        <v>142</v>
      </c>
      <c r="E43" s="272" t="s">
        <v>141</v>
      </c>
      <c r="F43" s="273" t="s">
        <v>142</v>
      </c>
      <c r="G43" s="272" t="s">
        <v>141</v>
      </c>
      <c r="H43" s="273" t="s">
        <v>142</v>
      </c>
      <c r="I43" s="272" t="s">
        <v>141</v>
      </c>
      <c r="J43" s="273" t="s">
        <v>142</v>
      </c>
      <c r="K43" s="272" t="s">
        <v>141</v>
      </c>
      <c r="L43" s="273" t="s">
        <v>142</v>
      </c>
      <c r="M43" s="272" t="s">
        <v>141</v>
      </c>
      <c r="N43" s="273" t="s">
        <v>142</v>
      </c>
      <c r="O43" s="272" t="s">
        <v>141</v>
      </c>
      <c r="P43" s="273" t="s">
        <v>142</v>
      </c>
      <c r="Q43" s="272" t="s">
        <v>141</v>
      </c>
      <c r="R43" s="273" t="s">
        <v>142</v>
      </c>
    </row>
    <row r="44" spans="1:18" s="276" customFormat="1" ht="21" x14ac:dyDescent="0.35">
      <c r="A44" s="274" t="s">
        <v>143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</row>
    <row r="45" spans="1:18" s="276" customFormat="1" ht="21" x14ac:dyDescent="0.35">
      <c r="A45" s="274" t="s">
        <v>144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</row>
    <row r="46" spans="1:18" s="276" customFormat="1" ht="19.5" thickBot="1" x14ac:dyDescent="0.35">
      <c r="A46" s="275"/>
      <c r="B46" s="275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</row>
    <row r="47" spans="1:18" s="276" customFormat="1" ht="47.45" customHeight="1" thickTop="1" x14ac:dyDescent="0.25">
      <c r="A47" s="328" t="s">
        <v>243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</row>
    <row r="48" spans="1:18" s="276" customFormat="1" ht="37.9" customHeight="1" x14ac:dyDescent="0.25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9"/>
    </row>
    <row r="49" spans="1:18" s="276" customFormat="1" ht="61.9" customHeight="1" x14ac:dyDescent="0.3">
      <c r="A49" s="277"/>
      <c r="B49" s="246"/>
      <c r="C49" s="246"/>
      <c r="D49" s="246"/>
      <c r="E49" s="278"/>
      <c r="F49" s="246"/>
      <c r="G49" s="246"/>
      <c r="H49" s="246"/>
      <c r="I49" s="278"/>
      <c r="J49" s="278"/>
      <c r="K49" s="278"/>
      <c r="L49" s="246"/>
      <c r="M49" s="278"/>
      <c r="N49" s="246"/>
      <c r="O49" s="246"/>
      <c r="P49" s="246"/>
      <c r="Q49" s="246"/>
      <c r="R49" s="280"/>
    </row>
    <row r="50" spans="1:18" s="251" customFormat="1" ht="37.9" customHeight="1" thickBot="1" x14ac:dyDescent="0.25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3"/>
    </row>
    <row r="51" spans="1:18" ht="13.5" thickTop="1" x14ac:dyDescent="0.2"/>
  </sheetData>
  <mergeCells count="42">
    <mergeCell ref="H1:I1"/>
    <mergeCell ref="N1:O1"/>
    <mergeCell ref="F5:J5"/>
    <mergeCell ref="F6:O6"/>
    <mergeCell ref="J8:O8"/>
    <mergeCell ref="J9:O9"/>
    <mergeCell ref="E11:E12"/>
    <mergeCell ref="K11:K12"/>
    <mergeCell ref="M11:O11"/>
    <mergeCell ref="M12:O12"/>
    <mergeCell ref="C30:D30"/>
    <mergeCell ref="C31:D31"/>
    <mergeCell ref="C34:D34"/>
    <mergeCell ref="C28:D28"/>
    <mergeCell ref="C29:D29"/>
    <mergeCell ref="M5:O5"/>
    <mergeCell ref="G7:O7"/>
    <mergeCell ref="C21:D21"/>
    <mergeCell ref="C24:D24"/>
    <mergeCell ref="C25:D25"/>
    <mergeCell ref="C15:D15"/>
    <mergeCell ref="C18:D18"/>
    <mergeCell ref="C19:D19"/>
    <mergeCell ref="C20:D20"/>
    <mergeCell ref="A12:D12"/>
    <mergeCell ref="G12:J12"/>
    <mergeCell ref="C16:D17"/>
    <mergeCell ref="F16:I17"/>
    <mergeCell ref="C10:D10"/>
    <mergeCell ref="H10:I10"/>
    <mergeCell ref="M10:O10"/>
    <mergeCell ref="O38:P38"/>
    <mergeCell ref="Q38:R38"/>
    <mergeCell ref="A47:R47"/>
    <mergeCell ref="A37:R37"/>
    <mergeCell ref="A38:B38"/>
    <mergeCell ref="C38:D38"/>
    <mergeCell ref="E38:F38"/>
    <mergeCell ref="G38:H38"/>
    <mergeCell ref="I38:J38"/>
    <mergeCell ref="K38:L38"/>
    <mergeCell ref="M38:N38"/>
  </mergeCells>
  <phoneticPr fontId="16" type="noConversion"/>
  <pageMargins left="0.2" right="0.17" top="0.39" bottom="0.2" header="0.17" footer="0.17"/>
  <pageSetup scale="31" orientation="portrait" horizontalDpi="1200" verticalDpi="1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indexed="10"/>
  </sheetPr>
  <dimension ref="A1:D21"/>
  <sheetViews>
    <sheetView workbookViewId="0">
      <selection activeCell="E26" sqref="E26"/>
    </sheetView>
  </sheetViews>
  <sheetFormatPr defaultRowHeight="12.75" x14ac:dyDescent="0.2"/>
  <cols>
    <col min="1" max="1" width="8.85546875" customWidth="1"/>
    <col min="2" max="4" width="12.7109375" customWidth="1"/>
  </cols>
  <sheetData>
    <row r="1" spans="1:4" ht="38.25" x14ac:dyDescent="0.2">
      <c r="A1" s="66" t="s">
        <v>84</v>
      </c>
      <c r="B1" s="64" t="s">
        <v>81</v>
      </c>
      <c r="C1" s="64" t="s">
        <v>158</v>
      </c>
      <c r="D1" s="99" t="s">
        <v>269</v>
      </c>
    </row>
    <row r="2" spans="1:4" ht="18" x14ac:dyDescent="0.2">
      <c r="A2" s="72">
        <v>1</v>
      </c>
      <c r="B2" s="74" t="str">
        <f>IF(Slope!B12&gt;0,Slope!B12," ")</f>
        <v xml:space="preserve"> </v>
      </c>
      <c r="C2" s="75" t="str">
        <f>IF(Slope!C12&gt;0, Slope!C12," ")</f>
        <v xml:space="preserve"> </v>
      </c>
      <c r="D2" s="100" t="str">
        <f t="shared" ref="D2:D21" si="0">IF(B2=" "," ",(((TAN(RADIANS(B2))*(100)))))</f>
        <v xml:space="preserve"> </v>
      </c>
    </row>
    <row r="3" spans="1:4" ht="18" x14ac:dyDescent="0.2">
      <c r="A3" s="72">
        <v>2</v>
      </c>
      <c r="B3" s="74" t="str">
        <f>IF(Slope!B13&gt;0,Slope!B13," ")</f>
        <v xml:space="preserve"> </v>
      </c>
      <c r="C3" s="75" t="str">
        <f>IF(Slope!C13&gt;0, Slope!C13," ")</f>
        <v xml:space="preserve"> </v>
      </c>
      <c r="D3" s="100" t="str">
        <f t="shared" si="0"/>
        <v xml:space="preserve"> </v>
      </c>
    </row>
    <row r="4" spans="1:4" ht="18" x14ac:dyDescent="0.2">
      <c r="A4" s="72">
        <v>3</v>
      </c>
      <c r="B4" s="74" t="str">
        <f>IF(Slope!B14&gt;0,Slope!B14," ")</f>
        <v xml:space="preserve"> </v>
      </c>
      <c r="C4" s="75" t="str">
        <f>IF(Slope!C14&gt;0, Slope!C14," ")</f>
        <v xml:space="preserve"> </v>
      </c>
      <c r="D4" s="100" t="str">
        <f t="shared" si="0"/>
        <v xml:space="preserve"> </v>
      </c>
    </row>
    <row r="5" spans="1:4" ht="18" x14ac:dyDescent="0.2">
      <c r="A5" s="72">
        <v>4</v>
      </c>
      <c r="B5" s="74" t="str">
        <f>IF(Slope!B15&gt;0,Slope!B15," ")</f>
        <v xml:space="preserve"> </v>
      </c>
      <c r="C5" s="75" t="str">
        <f>IF(Slope!C15&gt;0, Slope!C15," ")</f>
        <v xml:space="preserve"> </v>
      </c>
      <c r="D5" s="100" t="str">
        <f t="shared" si="0"/>
        <v xml:space="preserve"> </v>
      </c>
    </row>
    <row r="6" spans="1:4" ht="18" x14ac:dyDescent="0.2">
      <c r="A6" s="72">
        <v>5</v>
      </c>
      <c r="B6" s="74" t="str">
        <f>IF(Slope!B16&gt;0,Slope!B16," ")</f>
        <v xml:space="preserve"> </v>
      </c>
      <c r="C6" s="75" t="str">
        <f>IF(Slope!C16&gt;0, Slope!C16," ")</f>
        <v xml:space="preserve"> </v>
      </c>
      <c r="D6" s="100" t="str">
        <f t="shared" si="0"/>
        <v xml:space="preserve"> </v>
      </c>
    </row>
    <row r="7" spans="1:4" ht="18" x14ac:dyDescent="0.2">
      <c r="A7" s="72">
        <v>6</v>
      </c>
      <c r="B7" s="74" t="str">
        <f>IF(Slope!B17&gt;0,Slope!B17," ")</f>
        <v xml:space="preserve"> </v>
      </c>
      <c r="C7" s="75" t="str">
        <f>IF(Slope!C17&gt;0, Slope!C17," ")</f>
        <v xml:space="preserve"> </v>
      </c>
      <c r="D7" s="100" t="str">
        <f t="shared" si="0"/>
        <v xml:space="preserve"> </v>
      </c>
    </row>
    <row r="8" spans="1:4" ht="18" x14ac:dyDescent="0.2">
      <c r="A8" s="72">
        <v>7</v>
      </c>
      <c r="B8" s="74" t="str">
        <f>IF(Slope!B18&gt;0,Slope!B18," ")</f>
        <v xml:space="preserve"> </v>
      </c>
      <c r="C8" s="75" t="str">
        <f>IF(Slope!C18&gt;0, Slope!C18," ")</f>
        <v xml:space="preserve"> </v>
      </c>
      <c r="D8" s="100" t="str">
        <f t="shared" si="0"/>
        <v xml:space="preserve"> </v>
      </c>
    </row>
    <row r="9" spans="1:4" ht="18" x14ac:dyDescent="0.2">
      <c r="A9" s="72">
        <v>8</v>
      </c>
      <c r="B9" s="74" t="str">
        <f>IF(Slope!B19&gt;0,Slope!B19," ")</f>
        <v xml:space="preserve"> </v>
      </c>
      <c r="C9" s="75" t="str">
        <f>IF(Slope!C19&gt;0, Slope!C19," ")</f>
        <v xml:space="preserve"> </v>
      </c>
      <c r="D9" s="100" t="str">
        <f t="shared" si="0"/>
        <v xml:space="preserve"> </v>
      </c>
    </row>
    <row r="10" spans="1:4" ht="18" x14ac:dyDescent="0.2">
      <c r="A10" s="72">
        <v>9</v>
      </c>
      <c r="B10" s="74" t="str">
        <f>IF(Slope!B20&gt;0,Slope!B20," ")</f>
        <v xml:space="preserve"> </v>
      </c>
      <c r="C10" s="75" t="str">
        <f>IF(Slope!C20&gt;0, Slope!C20," ")</f>
        <v xml:space="preserve"> </v>
      </c>
      <c r="D10" s="100" t="str">
        <f t="shared" si="0"/>
        <v xml:space="preserve"> </v>
      </c>
    </row>
    <row r="11" spans="1:4" ht="18" x14ac:dyDescent="0.2">
      <c r="A11" s="72">
        <v>10</v>
      </c>
      <c r="B11" s="74" t="str">
        <f>IF(Slope!B21&gt;0,Slope!B21," ")</f>
        <v xml:space="preserve"> </v>
      </c>
      <c r="C11" s="75" t="str">
        <f>IF(Slope!C21&gt;0, Slope!C21," ")</f>
        <v xml:space="preserve"> </v>
      </c>
      <c r="D11" s="100" t="str">
        <f t="shared" si="0"/>
        <v xml:space="preserve"> </v>
      </c>
    </row>
    <row r="12" spans="1:4" ht="18" x14ac:dyDescent="0.2">
      <c r="A12" s="72">
        <v>11</v>
      </c>
      <c r="B12" s="74" t="str">
        <f>IF(Slope!B22&gt;0,Slope!B22," ")</f>
        <v xml:space="preserve"> </v>
      </c>
      <c r="C12" s="75" t="str">
        <f>IF(Slope!C22&gt;0, Slope!C22," ")</f>
        <v xml:space="preserve"> </v>
      </c>
      <c r="D12" s="100" t="str">
        <f t="shared" si="0"/>
        <v xml:space="preserve"> </v>
      </c>
    </row>
    <row r="13" spans="1:4" ht="18" x14ac:dyDescent="0.2">
      <c r="A13" s="72">
        <v>12</v>
      </c>
      <c r="B13" s="74" t="str">
        <f>IF(Slope!B23&gt;0,Slope!B23," ")</f>
        <v xml:space="preserve"> </v>
      </c>
      <c r="C13" s="75" t="str">
        <f>IF(Slope!C23&gt;0, Slope!C23," ")</f>
        <v xml:space="preserve"> </v>
      </c>
      <c r="D13" s="100" t="str">
        <f t="shared" si="0"/>
        <v xml:space="preserve"> </v>
      </c>
    </row>
    <row r="14" spans="1:4" ht="18" x14ac:dyDescent="0.2">
      <c r="A14" s="72">
        <v>13</v>
      </c>
      <c r="B14" s="74" t="str">
        <f>IF(Slope!B24&gt;0,Slope!B24," ")</f>
        <v xml:space="preserve"> </v>
      </c>
      <c r="C14" s="75" t="str">
        <f>IF(Slope!C24&gt;0, Slope!C24," ")</f>
        <v xml:space="preserve"> </v>
      </c>
      <c r="D14" s="100" t="str">
        <f t="shared" si="0"/>
        <v xml:space="preserve"> </v>
      </c>
    </row>
    <row r="15" spans="1:4" ht="18" x14ac:dyDescent="0.2">
      <c r="A15" s="72">
        <v>14</v>
      </c>
      <c r="B15" s="74" t="str">
        <f>IF(Slope!B25&gt;0,Slope!B25," ")</f>
        <v xml:space="preserve"> </v>
      </c>
      <c r="C15" s="75" t="str">
        <f>IF(Slope!C25&gt;0, Slope!C25," ")</f>
        <v xml:space="preserve"> </v>
      </c>
      <c r="D15" s="100" t="str">
        <f t="shared" si="0"/>
        <v xml:space="preserve"> </v>
      </c>
    </row>
    <row r="16" spans="1:4" ht="18" x14ac:dyDescent="0.2">
      <c r="A16" s="72">
        <v>15</v>
      </c>
      <c r="B16" s="74" t="str">
        <f>IF(Slope!B26&gt;0,Slope!B26," ")</f>
        <v xml:space="preserve"> </v>
      </c>
      <c r="C16" s="75" t="str">
        <f>IF(Slope!C26&gt;0, Slope!C26," ")</f>
        <v xml:space="preserve"> </v>
      </c>
      <c r="D16" s="100" t="str">
        <f t="shared" si="0"/>
        <v xml:space="preserve"> </v>
      </c>
    </row>
    <row r="17" spans="1:4" ht="18" x14ac:dyDescent="0.2">
      <c r="A17" s="72">
        <v>16</v>
      </c>
      <c r="B17" s="74" t="str">
        <f>IF(Slope!B27&gt;0,Slope!B27," ")</f>
        <v xml:space="preserve"> </v>
      </c>
      <c r="C17" s="75" t="str">
        <f>IF(Slope!C27&gt;0, Slope!C27," ")</f>
        <v xml:space="preserve"> </v>
      </c>
      <c r="D17" s="100" t="str">
        <f t="shared" si="0"/>
        <v xml:space="preserve"> </v>
      </c>
    </row>
    <row r="18" spans="1:4" ht="18" x14ac:dyDescent="0.2">
      <c r="A18" s="72">
        <v>17</v>
      </c>
      <c r="B18" s="74" t="str">
        <f>IF(Slope!B28&gt;0,Slope!B28," ")</f>
        <v xml:space="preserve"> </v>
      </c>
      <c r="C18" s="75" t="str">
        <f>IF(Slope!C28&gt;0, Slope!C28," ")</f>
        <v xml:space="preserve"> </v>
      </c>
      <c r="D18" s="100" t="str">
        <f t="shared" si="0"/>
        <v xml:space="preserve"> </v>
      </c>
    </row>
    <row r="19" spans="1:4" ht="18" x14ac:dyDescent="0.2">
      <c r="A19" s="72">
        <v>18</v>
      </c>
      <c r="B19" s="74" t="str">
        <f>IF(Slope!B29&gt;0,Slope!B29," ")</f>
        <v xml:space="preserve"> </v>
      </c>
      <c r="C19" s="75" t="str">
        <f>IF(Slope!C29&gt;0, Slope!C29," ")</f>
        <v xml:space="preserve"> </v>
      </c>
      <c r="D19" s="100" t="str">
        <f t="shared" si="0"/>
        <v xml:space="preserve"> </v>
      </c>
    </row>
    <row r="20" spans="1:4" ht="18" x14ac:dyDescent="0.2">
      <c r="A20" s="72">
        <v>19</v>
      </c>
      <c r="B20" s="74" t="str">
        <f>IF(Slope!B30&gt;0,Slope!B30," ")</f>
        <v xml:space="preserve"> </v>
      </c>
      <c r="C20" s="75" t="str">
        <f>IF(Slope!C30&gt;0, Slope!C30," ")</f>
        <v xml:space="preserve"> </v>
      </c>
      <c r="D20" s="100" t="str">
        <f t="shared" si="0"/>
        <v xml:space="preserve"> </v>
      </c>
    </row>
    <row r="21" spans="1:4" ht="18" x14ac:dyDescent="0.2">
      <c r="A21" s="73">
        <v>20</v>
      </c>
      <c r="B21" s="76" t="str">
        <f>IF(Slope!B31&gt;0,Slope!B31," ")</f>
        <v xml:space="preserve"> </v>
      </c>
      <c r="C21" s="100" t="str">
        <f>IF(Slope!C31&gt;0, Slope!C31," ")</f>
        <v xml:space="preserve"> </v>
      </c>
      <c r="D21" s="100" t="str">
        <f t="shared" si="0"/>
        <v xml:space="preserve"> </v>
      </c>
    </row>
  </sheetData>
  <phoneticPr fontId="16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M36"/>
  <sheetViews>
    <sheetView workbookViewId="0">
      <selection activeCell="L2" sqref="L2"/>
    </sheetView>
  </sheetViews>
  <sheetFormatPr defaultRowHeight="12.75" x14ac:dyDescent="0.2"/>
  <cols>
    <col min="1" max="1" width="14.5703125" customWidth="1"/>
    <col min="2" max="2" width="11.42578125" customWidth="1"/>
    <col min="3" max="3" width="20" bestFit="1" customWidth="1"/>
    <col min="7" max="7" width="13.28515625" bestFit="1" customWidth="1"/>
    <col min="10" max="10" width="13.5703125" bestFit="1" customWidth="1"/>
    <col min="11" max="11" width="12.42578125" bestFit="1" customWidth="1"/>
  </cols>
  <sheetData>
    <row r="1" spans="1:13" x14ac:dyDescent="0.2">
      <c r="A1" s="22" t="s">
        <v>115</v>
      </c>
      <c r="B1" t="s">
        <v>30</v>
      </c>
      <c r="C1" s="22" t="s">
        <v>113</v>
      </c>
      <c r="D1" s="22" t="s">
        <v>112</v>
      </c>
      <c r="E1" s="22" t="s">
        <v>111</v>
      </c>
      <c r="F1" s="22" t="s">
        <v>110</v>
      </c>
      <c r="G1" s="22" t="s">
        <v>109</v>
      </c>
      <c r="H1" s="22" t="s">
        <v>114</v>
      </c>
      <c r="J1" s="86" t="s">
        <v>116</v>
      </c>
      <c r="K1" s="86" t="s">
        <v>117</v>
      </c>
      <c r="L1" s="86" t="s">
        <v>118</v>
      </c>
    </row>
    <row r="2" spans="1:13" x14ac:dyDescent="0.2">
      <c r="A2" s="23" t="s">
        <v>5</v>
      </c>
      <c r="B2" s="103" t="str">
        <f>'BF X-Sec and Flow'!C20</f>
        <v>LBNKFULL</v>
      </c>
      <c r="C2" s="103">
        <f>'BF X-Sec and Flow'!D20</f>
        <v>0</v>
      </c>
      <c r="D2" s="103">
        <f>'BF X-Sec and Flow'!F20</f>
        <v>0</v>
      </c>
      <c r="E2" s="103">
        <f>'BF X-Sec and Flow'!G20</f>
        <v>0</v>
      </c>
      <c r="F2" s="103">
        <f>'BF X-Sec and Flow'!H20</f>
        <v>0</v>
      </c>
      <c r="G2" s="103">
        <f>'BF X-Sec and Flow'!I20</f>
        <v>0</v>
      </c>
      <c r="H2" s="103">
        <f>'BF X-Sec and Flow'!J20</f>
        <v>0</v>
      </c>
      <c r="J2" s="87">
        <f>'BF X-Sec and Flow'!G57</f>
        <v>0</v>
      </c>
      <c r="K2" s="87">
        <f>'BF X-Sec and Flow'!G56</f>
        <v>0</v>
      </c>
      <c r="L2" s="88" t="str">
        <f>'BF X-Sec and Flow'!J54</f>
        <v/>
      </c>
      <c r="M2" s="22" t="s">
        <v>120</v>
      </c>
    </row>
    <row r="3" spans="1:13" x14ac:dyDescent="0.2">
      <c r="A3" s="23" t="s">
        <v>6</v>
      </c>
      <c r="B3" s="104" t="str">
        <f>'BF X-Sec and Flow'!C53</f>
        <v>RBNKFULL</v>
      </c>
      <c r="C3" s="103">
        <f>'BF X-Sec and Flow'!D53</f>
        <v>0</v>
      </c>
      <c r="D3" s="103">
        <f>'BF X-Sec and Flow'!F53</f>
        <v>0</v>
      </c>
      <c r="E3" s="103">
        <f>'BF X-Sec and Flow'!G53</f>
        <v>0</v>
      </c>
      <c r="F3" s="103">
        <f>'BF X-Sec and Flow'!H53</f>
        <v>0</v>
      </c>
      <c r="G3" s="103">
        <f>'BF X-Sec and Flow'!I53</f>
        <v>0</v>
      </c>
      <c r="H3" s="103">
        <f>'BF X-Sec and Flow'!J53</f>
        <v>0</v>
      </c>
    </row>
    <row r="4" spans="1:13" x14ac:dyDescent="0.2">
      <c r="A4" s="9">
        <v>1</v>
      </c>
      <c r="B4" s="103" t="str">
        <f>IF('BF X-Sec and Flow'!C23="","none",'BF X-Sec and Flow'!C23)</f>
        <v>LEW</v>
      </c>
      <c r="C4" s="103">
        <f>'BF X-Sec and Flow'!D23</f>
        <v>0</v>
      </c>
      <c r="D4" s="103" t="str">
        <f>'BF X-Sec and Flow'!F23</f>
        <v/>
      </c>
      <c r="E4" s="103">
        <f>'BF X-Sec and Flow'!G23</f>
        <v>0</v>
      </c>
      <c r="F4" s="103" t="str">
        <f>'BF X-Sec and Flow'!H23</f>
        <v/>
      </c>
      <c r="G4" s="103">
        <f>'BF X-Sec and Flow'!I23</f>
        <v>0</v>
      </c>
      <c r="H4" s="103" t="str">
        <f>'BF X-Sec and Flow'!J23</f>
        <v/>
      </c>
    </row>
    <row r="5" spans="1:13" x14ac:dyDescent="0.2">
      <c r="A5" s="9">
        <v>2</v>
      </c>
      <c r="B5" s="103" t="str">
        <f>IF('BF X-Sec and Flow'!C24="","none",'BF X-Sec and Flow'!C24)</f>
        <v>none</v>
      </c>
      <c r="C5" s="103">
        <f>'BF X-Sec and Flow'!D24</f>
        <v>0</v>
      </c>
      <c r="D5" s="103" t="str">
        <f>'BF X-Sec and Flow'!F24</f>
        <v/>
      </c>
      <c r="E5" s="103">
        <f>'BF X-Sec and Flow'!G24</f>
        <v>0</v>
      </c>
      <c r="F5" s="103" t="str">
        <f>'BF X-Sec and Flow'!H24</f>
        <v/>
      </c>
      <c r="G5" s="103">
        <f>'BF X-Sec and Flow'!I24</f>
        <v>0</v>
      </c>
      <c r="H5" s="103" t="str">
        <f>'BF X-Sec and Flow'!J24</f>
        <v/>
      </c>
    </row>
    <row r="6" spans="1:13" x14ac:dyDescent="0.2">
      <c r="A6" s="9">
        <v>3</v>
      </c>
      <c r="B6" s="103" t="str">
        <f>IF('BF X-Sec and Flow'!C25="","none",'BF X-Sec and Flow'!C25)</f>
        <v>none</v>
      </c>
      <c r="C6" s="103">
        <f>'BF X-Sec and Flow'!D25</f>
        <v>0</v>
      </c>
      <c r="D6" s="103" t="str">
        <f>'BF X-Sec and Flow'!F25</f>
        <v/>
      </c>
      <c r="E6" s="103">
        <f>'BF X-Sec and Flow'!G25</f>
        <v>0</v>
      </c>
      <c r="F6" s="103" t="str">
        <f>'BF X-Sec and Flow'!H25</f>
        <v/>
      </c>
      <c r="G6" s="103">
        <f>'BF X-Sec and Flow'!I25</f>
        <v>0</v>
      </c>
      <c r="H6" s="103" t="str">
        <f>'BF X-Sec and Flow'!J25</f>
        <v/>
      </c>
    </row>
    <row r="7" spans="1:13" x14ac:dyDescent="0.2">
      <c r="A7" s="9">
        <v>4</v>
      </c>
      <c r="B7" s="103" t="str">
        <f>IF('BF X-Sec and Flow'!C26="","none",'BF X-Sec and Flow'!C26)</f>
        <v>none</v>
      </c>
      <c r="C7" s="103">
        <f>'BF X-Sec and Flow'!D26</f>
        <v>0</v>
      </c>
      <c r="D7" s="103" t="str">
        <f>'BF X-Sec and Flow'!F26</f>
        <v/>
      </c>
      <c r="E7" s="103">
        <f>'BF X-Sec and Flow'!G26</f>
        <v>0</v>
      </c>
      <c r="F7" s="103" t="str">
        <f>'BF X-Sec and Flow'!H26</f>
        <v/>
      </c>
      <c r="G7" s="103">
        <f>'BF X-Sec and Flow'!I26</f>
        <v>0</v>
      </c>
      <c r="H7" s="103" t="str">
        <f>'BF X-Sec and Flow'!J26</f>
        <v/>
      </c>
    </row>
    <row r="8" spans="1:13" x14ac:dyDescent="0.2">
      <c r="A8" s="9">
        <v>5</v>
      </c>
      <c r="B8" s="103" t="str">
        <f>IF('BF X-Sec and Flow'!C27="","none",'BF X-Sec and Flow'!C27)</f>
        <v>none</v>
      </c>
      <c r="C8" s="103">
        <f>'BF X-Sec and Flow'!D27</f>
        <v>0</v>
      </c>
      <c r="D8" s="103" t="str">
        <f>'BF X-Sec and Flow'!F27</f>
        <v/>
      </c>
      <c r="E8" s="103">
        <f>'BF X-Sec and Flow'!G27</f>
        <v>0</v>
      </c>
      <c r="F8" s="103" t="str">
        <f>'BF X-Sec and Flow'!H27</f>
        <v/>
      </c>
      <c r="G8" s="103">
        <f>'BF X-Sec and Flow'!I27</f>
        <v>0</v>
      </c>
      <c r="H8" s="103" t="str">
        <f>'BF X-Sec and Flow'!J27</f>
        <v/>
      </c>
    </row>
    <row r="9" spans="1:13" x14ac:dyDescent="0.2">
      <c r="A9" s="9">
        <v>6</v>
      </c>
      <c r="B9" s="103" t="str">
        <f>IF('BF X-Sec and Flow'!C28="","none",'BF X-Sec and Flow'!C28)</f>
        <v>none</v>
      </c>
      <c r="C9" s="103">
        <f>'BF X-Sec and Flow'!D28</f>
        <v>0</v>
      </c>
      <c r="D9" s="103" t="str">
        <f>'BF X-Sec and Flow'!F28</f>
        <v/>
      </c>
      <c r="E9" s="103">
        <f>'BF X-Sec and Flow'!G28</f>
        <v>0</v>
      </c>
      <c r="F9" s="103" t="str">
        <f>'BF X-Sec and Flow'!H28</f>
        <v/>
      </c>
      <c r="G9" s="103">
        <f>'BF X-Sec and Flow'!I28</f>
        <v>0</v>
      </c>
      <c r="H9" s="103" t="str">
        <f>'BF X-Sec and Flow'!J28</f>
        <v/>
      </c>
    </row>
    <row r="10" spans="1:13" x14ac:dyDescent="0.2">
      <c r="A10" s="9">
        <v>7</v>
      </c>
      <c r="B10" s="103" t="str">
        <f>IF('BF X-Sec and Flow'!C29="","none",'BF X-Sec and Flow'!C29)</f>
        <v>none</v>
      </c>
      <c r="C10" s="103">
        <f>'BF X-Sec and Flow'!D29</f>
        <v>0</v>
      </c>
      <c r="D10" s="103" t="str">
        <f>'BF X-Sec and Flow'!F29</f>
        <v/>
      </c>
      <c r="E10" s="103">
        <f>'BF X-Sec and Flow'!G29</f>
        <v>0</v>
      </c>
      <c r="F10" s="103" t="str">
        <f>'BF X-Sec and Flow'!H29</f>
        <v/>
      </c>
      <c r="G10" s="103">
        <f>'BF X-Sec and Flow'!I29</f>
        <v>0</v>
      </c>
      <c r="H10" s="103" t="str">
        <f>'BF X-Sec and Flow'!J29</f>
        <v/>
      </c>
    </row>
    <row r="11" spans="1:13" x14ac:dyDescent="0.2">
      <c r="A11" s="9">
        <v>8</v>
      </c>
      <c r="B11" s="103" t="str">
        <f>IF('BF X-Sec and Flow'!C30="","none",'BF X-Sec and Flow'!C30)</f>
        <v>none</v>
      </c>
      <c r="C11" s="103">
        <f>'BF X-Sec and Flow'!D30</f>
        <v>0</v>
      </c>
      <c r="D11" s="103" t="str">
        <f>'BF X-Sec and Flow'!F30</f>
        <v/>
      </c>
      <c r="E11" s="103">
        <f>'BF X-Sec and Flow'!G30</f>
        <v>0</v>
      </c>
      <c r="F11" s="103" t="str">
        <f>'BF X-Sec and Flow'!H30</f>
        <v/>
      </c>
      <c r="G11" s="103">
        <f>'BF X-Sec and Flow'!I30</f>
        <v>0</v>
      </c>
      <c r="H11" s="103" t="str">
        <f>'BF X-Sec and Flow'!J30</f>
        <v/>
      </c>
    </row>
    <row r="12" spans="1:13" x14ac:dyDescent="0.2">
      <c r="A12" s="9">
        <v>9</v>
      </c>
      <c r="B12" s="103" t="str">
        <f>IF('BF X-Sec and Flow'!C31="","none",'BF X-Sec and Flow'!C31)</f>
        <v>none</v>
      </c>
      <c r="C12" s="103">
        <f>'BF X-Sec and Flow'!D31</f>
        <v>0</v>
      </c>
      <c r="D12" s="103" t="str">
        <f>'BF X-Sec and Flow'!F31</f>
        <v/>
      </c>
      <c r="E12" s="103">
        <f>'BF X-Sec and Flow'!G31</f>
        <v>0</v>
      </c>
      <c r="F12" s="103" t="str">
        <f>'BF X-Sec and Flow'!H31</f>
        <v/>
      </c>
      <c r="G12" s="103">
        <f>'BF X-Sec and Flow'!I31</f>
        <v>0</v>
      </c>
      <c r="H12" s="103" t="str">
        <f>'BF X-Sec and Flow'!J31</f>
        <v/>
      </c>
    </row>
    <row r="13" spans="1:13" x14ac:dyDescent="0.2">
      <c r="A13" s="9">
        <v>10</v>
      </c>
      <c r="B13" s="103" t="str">
        <f>IF('BF X-Sec and Flow'!C32="","none",'BF X-Sec and Flow'!C32)</f>
        <v>none</v>
      </c>
      <c r="C13" s="103">
        <f>'BF X-Sec and Flow'!D32</f>
        <v>0</v>
      </c>
      <c r="D13" s="103" t="str">
        <f>'BF X-Sec and Flow'!F32</f>
        <v/>
      </c>
      <c r="E13" s="103">
        <f>'BF X-Sec and Flow'!G32</f>
        <v>0</v>
      </c>
      <c r="F13" s="103" t="str">
        <f>'BF X-Sec and Flow'!H32</f>
        <v/>
      </c>
      <c r="G13" s="103">
        <f>'BF X-Sec and Flow'!I32</f>
        <v>0</v>
      </c>
      <c r="H13" s="103" t="str">
        <f>'BF X-Sec and Flow'!J32</f>
        <v/>
      </c>
    </row>
    <row r="14" spans="1:13" x14ac:dyDescent="0.2">
      <c r="A14" s="9">
        <v>11</v>
      </c>
      <c r="B14" s="103" t="str">
        <f>IF('BF X-Sec and Flow'!C33="","none",'BF X-Sec and Flow'!C33)</f>
        <v>none</v>
      </c>
      <c r="C14" s="103">
        <f>'BF X-Sec and Flow'!D33</f>
        <v>0</v>
      </c>
      <c r="D14" s="103" t="str">
        <f>'BF X-Sec and Flow'!F33</f>
        <v/>
      </c>
      <c r="E14" s="103">
        <f>'BF X-Sec and Flow'!G33</f>
        <v>0</v>
      </c>
      <c r="F14" s="103" t="str">
        <f>'BF X-Sec and Flow'!H33</f>
        <v/>
      </c>
      <c r="G14" s="103">
        <f>'BF X-Sec and Flow'!I33</f>
        <v>0</v>
      </c>
      <c r="H14" s="103" t="str">
        <f>'BF X-Sec and Flow'!J33</f>
        <v/>
      </c>
    </row>
    <row r="15" spans="1:13" x14ac:dyDescent="0.2">
      <c r="A15" s="9">
        <v>12</v>
      </c>
      <c r="B15" s="103" t="str">
        <f>IF('BF X-Sec and Flow'!C34="","none",'BF X-Sec and Flow'!C34)</f>
        <v>none</v>
      </c>
      <c r="C15" s="103">
        <f>'BF X-Sec and Flow'!D34</f>
        <v>0</v>
      </c>
      <c r="D15" s="103" t="str">
        <f>'BF X-Sec and Flow'!F34</f>
        <v/>
      </c>
      <c r="E15" s="103">
        <f>'BF X-Sec and Flow'!G34</f>
        <v>0</v>
      </c>
      <c r="F15" s="103" t="str">
        <f>'BF X-Sec and Flow'!H34</f>
        <v/>
      </c>
      <c r="G15" s="103">
        <f>'BF X-Sec and Flow'!I34</f>
        <v>0</v>
      </c>
      <c r="H15" s="103" t="str">
        <f>'BF X-Sec and Flow'!J34</f>
        <v/>
      </c>
    </row>
    <row r="16" spans="1:13" x14ac:dyDescent="0.2">
      <c r="A16" s="9">
        <v>13</v>
      </c>
      <c r="B16" s="103" t="str">
        <f>IF('BF X-Sec and Flow'!C35="","none",'BF X-Sec and Flow'!C35)</f>
        <v>none</v>
      </c>
      <c r="C16" s="103">
        <f>'BF X-Sec and Flow'!D35</f>
        <v>0</v>
      </c>
      <c r="D16" s="103" t="str">
        <f>'BF X-Sec and Flow'!F35</f>
        <v/>
      </c>
      <c r="E16" s="103">
        <f>'BF X-Sec and Flow'!G35</f>
        <v>0</v>
      </c>
      <c r="F16" s="103" t="str">
        <f>'BF X-Sec and Flow'!H35</f>
        <v/>
      </c>
      <c r="G16" s="103">
        <f>'BF X-Sec and Flow'!I35</f>
        <v>0</v>
      </c>
      <c r="H16" s="103" t="str">
        <f>'BF X-Sec and Flow'!J35</f>
        <v/>
      </c>
    </row>
    <row r="17" spans="1:10" x14ac:dyDescent="0.2">
      <c r="A17" s="9">
        <v>14</v>
      </c>
      <c r="B17" s="103" t="str">
        <f>IF('BF X-Sec and Flow'!C36="","none",'BF X-Sec and Flow'!C36)</f>
        <v>none</v>
      </c>
      <c r="C17" s="103">
        <f>'BF X-Sec and Flow'!D36</f>
        <v>0</v>
      </c>
      <c r="D17" s="103" t="str">
        <f>'BF X-Sec and Flow'!F36</f>
        <v/>
      </c>
      <c r="E17" s="103">
        <f>'BF X-Sec and Flow'!G36</f>
        <v>0</v>
      </c>
      <c r="F17" s="103" t="str">
        <f>'BF X-Sec and Flow'!H36</f>
        <v/>
      </c>
      <c r="G17" s="103">
        <f>'BF X-Sec and Flow'!I36</f>
        <v>0</v>
      </c>
      <c r="H17" s="103" t="str">
        <f>'BF X-Sec and Flow'!J36</f>
        <v/>
      </c>
    </row>
    <row r="18" spans="1:10" x14ac:dyDescent="0.2">
      <c r="A18" s="9">
        <v>15</v>
      </c>
      <c r="B18" s="103" t="str">
        <f>IF('BF X-Sec and Flow'!C37="","none",'BF X-Sec and Flow'!C37)</f>
        <v>none</v>
      </c>
      <c r="C18" s="103">
        <f>'BF X-Sec and Flow'!D37</f>
        <v>0</v>
      </c>
      <c r="D18" s="103" t="str">
        <f>'BF X-Sec and Flow'!F37</f>
        <v/>
      </c>
      <c r="E18" s="103">
        <f>'BF X-Sec and Flow'!G37</f>
        <v>0</v>
      </c>
      <c r="F18" s="103" t="str">
        <f>'BF X-Sec and Flow'!H37</f>
        <v/>
      </c>
      <c r="G18" s="103">
        <f>'BF X-Sec and Flow'!I37</f>
        <v>0</v>
      </c>
      <c r="H18" s="103" t="str">
        <f>'BF X-Sec and Flow'!J37</f>
        <v/>
      </c>
    </row>
    <row r="19" spans="1:10" x14ac:dyDescent="0.2">
      <c r="A19" s="9">
        <v>16</v>
      </c>
      <c r="B19" s="103" t="str">
        <f>IF('BF X-Sec and Flow'!C38="","none",'BF X-Sec and Flow'!C38)</f>
        <v>none</v>
      </c>
      <c r="C19" s="103">
        <f>'BF X-Sec and Flow'!D38</f>
        <v>0</v>
      </c>
      <c r="D19" s="103" t="str">
        <f>'BF X-Sec and Flow'!F38</f>
        <v/>
      </c>
      <c r="E19" s="103">
        <f>'BF X-Sec and Flow'!G38</f>
        <v>0</v>
      </c>
      <c r="F19" s="103" t="str">
        <f>'BF X-Sec and Flow'!H38</f>
        <v/>
      </c>
      <c r="G19" s="103">
        <f>'BF X-Sec and Flow'!I38</f>
        <v>0</v>
      </c>
      <c r="H19" s="103" t="str">
        <f>'BF X-Sec and Flow'!J38</f>
        <v/>
      </c>
    </row>
    <row r="20" spans="1:10" x14ac:dyDescent="0.2">
      <c r="A20" s="9">
        <v>17</v>
      </c>
      <c r="B20" s="103" t="str">
        <f>IF('BF X-Sec and Flow'!C39="","none",'BF X-Sec and Flow'!C39)</f>
        <v>none</v>
      </c>
      <c r="C20" s="103">
        <f>'BF X-Sec and Flow'!D39</f>
        <v>0</v>
      </c>
      <c r="D20" s="103" t="str">
        <f>'BF X-Sec and Flow'!F39</f>
        <v/>
      </c>
      <c r="E20" s="103">
        <f>'BF X-Sec and Flow'!G39</f>
        <v>0</v>
      </c>
      <c r="F20" s="103" t="str">
        <f>'BF X-Sec and Flow'!H39</f>
        <v/>
      </c>
      <c r="G20" s="103">
        <f>'BF X-Sec and Flow'!I39</f>
        <v>0</v>
      </c>
      <c r="H20" s="103" t="str">
        <f>'BF X-Sec and Flow'!J39</f>
        <v/>
      </c>
      <c r="J20" t="s">
        <v>121</v>
      </c>
    </row>
    <row r="21" spans="1:10" x14ac:dyDescent="0.2">
      <c r="A21" s="9">
        <v>18</v>
      </c>
      <c r="B21" s="103" t="str">
        <f>IF('BF X-Sec and Flow'!C40="","none",'BF X-Sec and Flow'!C40)</f>
        <v>none</v>
      </c>
      <c r="C21" s="103">
        <f>'BF X-Sec and Flow'!D40</f>
        <v>0</v>
      </c>
      <c r="D21" s="103" t="str">
        <f>'BF X-Sec and Flow'!F40</f>
        <v/>
      </c>
      <c r="E21" s="103">
        <f>'BF X-Sec and Flow'!G40</f>
        <v>0</v>
      </c>
      <c r="F21" s="103" t="str">
        <f>'BF X-Sec and Flow'!H40</f>
        <v/>
      </c>
      <c r="G21" s="103">
        <f>'BF X-Sec and Flow'!I40</f>
        <v>0</v>
      </c>
      <c r="H21" s="103" t="str">
        <f>'BF X-Sec and Flow'!J40</f>
        <v/>
      </c>
    </row>
    <row r="22" spans="1:10" x14ac:dyDescent="0.2">
      <c r="A22" s="9">
        <v>19</v>
      </c>
      <c r="B22" s="103" t="str">
        <f>IF('BF X-Sec and Flow'!C41="","none",'BF X-Sec and Flow'!C41)</f>
        <v>none</v>
      </c>
      <c r="C22" s="103">
        <f>'BF X-Sec and Flow'!D41</f>
        <v>0</v>
      </c>
      <c r="D22" s="103" t="str">
        <f>'BF X-Sec and Flow'!F41</f>
        <v/>
      </c>
      <c r="E22" s="103">
        <f>'BF X-Sec and Flow'!G41</f>
        <v>0</v>
      </c>
      <c r="F22" s="103" t="str">
        <f>'BF X-Sec and Flow'!H41</f>
        <v/>
      </c>
      <c r="G22" s="103">
        <f>'BF X-Sec and Flow'!I41</f>
        <v>0</v>
      </c>
      <c r="H22" s="103" t="str">
        <f>'BF X-Sec and Flow'!J41</f>
        <v/>
      </c>
    </row>
    <row r="23" spans="1:10" x14ac:dyDescent="0.2">
      <c r="A23" s="9">
        <v>20</v>
      </c>
      <c r="B23" s="103" t="str">
        <f>IF('BF X-Sec and Flow'!C42="","none",'BF X-Sec and Flow'!C42)</f>
        <v>REW</v>
      </c>
      <c r="C23" s="103">
        <f>'BF X-Sec and Flow'!D42</f>
        <v>0</v>
      </c>
      <c r="D23" s="103" t="str">
        <f>'BF X-Sec and Flow'!F42</f>
        <v/>
      </c>
      <c r="E23" s="103">
        <f>'BF X-Sec and Flow'!G42</f>
        <v>0</v>
      </c>
      <c r="F23" s="103" t="str">
        <f>'BF X-Sec and Flow'!H42</f>
        <v/>
      </c>
      <c r="G23" s="103">
        <f>'BF X-Sec and Flow'!I42</f>
        <v>0</v>
      </c>
      <c r="H23" s="103" t="str">
        <f>'BF X-Sec and Flow'!J42</f>
        <v/>
      </c>
    </row>
    <row r="24" spans="1:10" x14ac:dyDescent="0.2">
      <c r="A24" s="9">
        <v>21</v>
      </c>
      <c r="B24" s="103" t="str">
        <f>IF('BF X-Sec and Flow'!C43="","none",'BF X-Sec and Flow'!C43)</f>
        <v>none</v>
      </c>
      <c r="C24" s="103">
        <f>'BF X-Sec and Flow'!D43</f>
        <v>0</v>
      </c>
      <c r="D24" s="103" t="str">
        <f>'BF X-Sec and Flow'!F43</f>
        <v/>
      </c>
      <c r="E24" s="103">
        <f>'BF X-Sec and Flow'!G43</f>
        <v>0</v>
      </c>
      <c r="F24" s="103" t="str">
        <f>'BF X-Sec and Flow'!H43</f>
        <v/>
      </c>
      <c r="G24" s="103">
        <f>'BF X-Sec and Flow'!I43</f>
        <v>0</v>
      </c>
      <c r="H24" s="103" t="str">
        <f>'BF X-Sec and Flow'!J43</f>
        <v/>
      </c>
    </row>
    <row r="25" spans="1:10" x14ac:dyDescent="0.2">
      <c r="A25" s="9">
        <v>22</v>
      </c>
      <c r="B25" s="103" t="str">
        <f>IF('BF X-Sec and Flow'!C44="","none",'BF X-Sec and Flow'!C44)</f>
        <v>none</v>
      </c>
      <c r="C25" s="103">
        <f>'BF X-Sec and Flow'!D44</f>
        <v>0</v>
      </c>
      <c r="D25" s="103" t="str">
        <f>'BF X-Sec and Flow'!F44</f>
        <v/>
      </c>
      <c r="E25" s="103">
        <f>'BF X-Sec and Flow'!G44</f>
        <v>0</v>
      </c>
      <c r="F25" s="103" t="str">
        <f>'BF X-Sec and Flow'!H44</f>
        <v/>
      </c>
      <c r="G25" s="103">
        <f>'BF X-Sec and Flow'!I44</f>
        <v>0</v>
      </c>
      <c r="H25" s="103" t="str">
        <f>'BF X-Sec and Flow'!J44</f>
        <v/>
      </c>
    </row>
    <row r="26" spans="1:10" x14ac:dyDescent="0.2">
      <c r="A26" s="9">
        <v>23</v>
      </c>
      <c r="B26" s="103" t="str">
        <f>IF('BF X-Sec and Flow'!C45="","none",'BF X-Sec and Flow'!C45)</f>
        <v>none</v>
      </c>
      <c r="C26" s="103">
        <f>'BF X-Sec and Flow'!D45</f>
        <v>0</v>
      </c>
      <c r="D26" s="103" t="str">
        <f>'BF X-Sec and Flow'!F45</f>
        <v/>
      </c>
      <c r="E26" s="103">
        <f>'BF X-Sec and Flow'!G45</f>
        <v>0</v>
      </c>
      <c r="F26" s="103" t="str">
        <f>'BF X-Sec and Flow'!H45</f>
        <v/>
      </c>
      <c r="G26" s="103">
        <f>'BF X-Sec and Flow'!I45</f>
        <v>0</v>
      </c>
      <c r="H26" s="103" t="str">
        <f>'BF X-Sec and Flow'!J45</f>
        <v/>
      </c>
    </row>
    <row r="27" spans="1:10" x14ac:dyDescent="0.2">
      <c r="A27" s="9">
        <v>24</v>
      </c>
      <c r="B27" s="103" t="str">
        <f>IF('BF X-Sec and Flow'!C46="","none",'BF X-Sec and Flow'!C46)</f>
        <v>none</v>
      </c>
      <c r="C27" s="103">
        <f>'BF X-Sec and Flow'!D46</f>
        <v>0</v>
      </c>
      <c r="D27" s="103" t="str">
        <f>'BF X-Sec and Flow'!F46</f>
        <v/>
      </c>
      <c r="E27" s="103">
        <f>'BF X-Sec and Flow'!G46</f>
        <v>0</v>
      </c>
      <c r="F27" s="103" t="str">
        <f>'BF X-Sec and Flow'!H46</f>
        <v/>
      </c>
      <c r="G27" s="103">
        <f>'BF X-Sec and Flow'!I46</f>
        <v>0</v>
      </c>
      <c r="H27" s="103" t="str">
        <f>'BF X-Sec and Flow'!J46</f>
        <v/>
      </c>
    </row>
    <row r="28" spans="1:10" x14ac:dyDescent="0.2">
      <c r="A28" s="9">
        <v>25</v>
      </c>
      <c r="B28" s="103" t="str">
        <f>IF('BF X-Sec and Flow'!C47="","none",'BF X-Sec and Flow'!C47)</f>
        <v>none</v>
      </c>
      <c r="C28" s="103">
        <f>'BF X-Sec and Flow'!D47</f>
        <v>0</v>
      </c>
      <c r="D28" s="103" t="str">
        <f>'BF X-Sec and Flow'!F47</f>
        <v/>
      </c>
      <c r="E28" s="103">
        <f>'BF X-Sec and Flow'!G47</f>
        <v>0</v>
      </c>
      <c r="F28" s="103" t="str">
        <f>'BF X-Sec and Flow'!H47</f>
        <v/>
      </c>
      <c r="G28" s="103">
        <f>'BF X-Sec and Flow'!I47</f>
        <v>0</v>
      </c>
      <c r="H28" s="103" t="str">
        <f>'BF X-Sec and Flow'!J47</f>
        <v/>
      </c>
    </row>
    <row r="29" spans="1:10" x14ac:dyDescent="0.2">
      <c r="A29" s="9">
        <v>26</v>
      </c>
      <c r="B29" s="103" t="str">
        <f>IF('BF X-Sec and Flow'!C48="","none",'BF X-Sec and Flow'!C48)</f>
        <v>none</v>
      </c>
      <c r="C29" s="103">
        <f>'BF X-Sec and Flow'!D48</f>
        <v>0</v>
      </c>
      <c r="D29" s="103" t="str">
        <f>'BF X-Sec and Flow'!F48</f>
        <v/>
      </c>
      <c r="E29" s="103">
        <f>'BF X-Sec and Flow'!G48</f>
        <v>0</v>
      </c>
      <c r="F29" s="103" t="str">
        <f>'BF X-Sec and Flow'!H48</f>
        <v/>
      </c>
      <c r="G29" s="103">
        <f>'BF X-Sec and Flow'!I48</f>
        <v>0</v>
      </c>
      <c r="H29" s="103" t="str">
        <f>'BF X-Sec and Flow'!J48</f>
        <v/>
      </c>
    </row>
    <row r="30" spans="1:10" x14ac:dyDescent="0.2">
      <c r="A30" s="9">
        <v>27</v>
      </c>
      <c r="B30" s="103" t="str">
        <f>IF('BF X-Sec and Flow'!C49="","none",'BF X-Sec and Flow'!C49)</f>
        <v>none</v>
      </c>
      <c r="C30" s="103">
        <f>'BF X-Sec and Flow'!D49</f>
        <v>0</v>
      </c>
      <c r="D30" s="103" t="str">
        <f>'BF X-Sec and Flow'!F49</f>
        <v/>
      </c>
      <c r="E30" s="103">
        <f>'BF X-Sec and Flow'!G49</f>
        <v>0</v>
      </c>
      <c r="F30" s="103" t="str">
        <f>'BF X-Sec and Flow'!H49</f>
        <v/>
      </c>
      <c r="G30" s="103">
        <f>'BF X-Sec and Flow'!I49</f>
        <v>0</v>
      </c>
      <c r="H30" s="103" t="str">
        <f>'BF X-Sec and Flow'!J49</f>
        <v/>
      </c>
    </row>
    <row r="31" spans="1:10" x14ac:dyDescent="0.2">
      <c r="A31" s="9">
        <v>28</v>
      </c>
      <c r="B31" s="103" t="str">
        <f>IF('BF X-Sec and Flow'!C50="","none",'BF X-Sec and Flow'!C50)</f>
        <v>none</v>
      </c>
      <c r="C31" s="103">
        <f>'BF X-Sec and Flow'!D50</f>
        <v>0</v>
      </c>
      <c r="D31" s="103" t="str">
        <f>'BF X-Sec and Flow'!F50</f>
        <v/>
      </c>
      <c r="E31" s="103">
        <f>'BF X-Sec and Flow'!G50</f>
        <v>0</v>
      </c>
      <c r="F31" s="103" t="str">
        <f>'BF X-Sec and Flow'!H50</f>
        <v/>
      </c>
      <c r="G31" s="103">
        <f>'BF X-Sec and Flow'!I50</f>
        <v>0</v>
      </c>
      <c r="H31" s="103" t="str">
        <f>'BF X-Sec and Flow'!J50</f>
        <v/>
      </c>
    </row>
    <row r="32" spans="1:10" x14ac:dyDescent="0.2">
      <c r="A32" s="9">
        <v>29</v>
      </c>
      <c r="B32" s="103" t="str">
        <f>IF('BF X-Sec and Flow'!C51="","none",'BF X-Sec and Flow'!C51)</f>
        <v>none</v>
      </c>
      <c r="C32" s="103">
        <f>'BF X-Sec and Flow'!D51</f>
        <v>0</v>
      </c>
      <c r="D32" s="103" t="str">
        <f>'BF X-Sec and Flow'!F51</f>
        <v/>
      </c>
      <c r="E32" s="103">
        <f>'BF X-Sec and Flow'!G51</f>
        <v>0</v>
      </c>
      <c r="F32" s="103" t="str">
        <f>'BF X-Sec and Flow'!H51</f>
        <v/>
      </c>
      <c r="G32" s="103">
        <f>'BF X-Sec and Flow'!I51</f>
        <v>0</v>
      </c>
      <c r="H32" s="103" t="str">
        <f>'BF X-Sec and Flow'!J51</f>
        <v/>
      </c>
    </row>
    <row r="33" spans="1:8" x14ac:dyDescent="0.2">
      <c r="A33" s="9">
        <v>30</v>
      </c>
      <c r="B33" s="103" t="str">
        <f>IF('BF X-Sec and Flow'!C52="","none",'BF X-Sec and Flow'!C52)</f>
        <v>none</v>
      </c>
      <c r="C33" s="103">
        <f>'BF X-Sec and Flow'!D52</f>
        <v>0</v>
      </c>
      <c r="D33" s="103" t="str">
        <f>'BF X-Sec and Flow'!F52</f>
        <v/>
      </c>
      <c r="E33" s="103">
        <f>'BF X-Sec and Flow'!G52</f>
        <v>0</v>
      </c>
      <c r="F33" s="103" t="str">
        <f>'BF X-Sec and Flow'!H52</f>
        <v/>
      </c>
      <c r="G33" s="103">
        <f>'BF X-Sec and Flow'!I52</f>
        <v>0</v>
      </c>
      <c r="H33" s="103" t="str">
        <f>'BF X-Sec and Flow'!J52</f>
        <v/>
      </c>
    </row>
    <row r="34" spans="1:8" x14ac:dyDescent="0.2">
      <c r="C34" s="85"/>
    </row>
    <row r="35" spans="1:8" x14ac:dyDescent="0.2">
      <c r="C35" s="85"/>
    </row>
    <row r="36" spans="1:8" x14ac:dyDescent="0.2">
      <c r="C36" s="85"/>
    </row>
  </sheetData>
  <sheetProtection sheet="1" scenarios="1"/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J6"/>
  <sheetViews>
    <sheetView workbookViewId="0">
      <selection activeCell="E20" sqref="E20"/>
    </sheetView>
  </sheetViews>
  <sheetFormatPr defaultRowHeight="12.75" x14ac:dyDescent="0.2"/>
  <cols>
    <col min="1" max="1" width="8.140625" bestFit="1" customWidth="1"/>
    <col min="2" max="2" width="21.7109375" bestFit="1" customWidth="1"/>
    <col min="3" max="3" width="23.85546875" bestFit="1" customWidth="1"/>
    <col min="4" max="4" width="27" bestFit="1" customWidth="1"/>
    <col min="5" max="5" width="25.140625" bestFit="1" customWidth="1"/>
    <col min="6" max="6" width="27" bestFit="1" customWidth="1"/>
    <col min="7" max="7" width="23.28515625" bestFit="1" customWidth="1"/>
  </cols>
  <sheetData>
    <row r="1" spans="1:10" ht="14.25" customHeight="1" x14ac:dyDescent="0.2">
      <c r="A1" t="s">
        <v>10</v>
      </c>
      <c r="B1" t="s">
        <v>35</v>
      </c>
      <c r="C1" t="s">
        <v>47</v>
      </c>
      <c r="D1" t="s">
        <v>48</v>
      </c>
      <c r="E1" t="s">
        <v>50</v>
      </c>
      <c r="F1" t="s">
        <v>49</v>
      </c>
      <c r="G1" t="s">
        <v>36</v>
      </c>
      <c r="I1" s="86" t="s">
        <v>119</v>
      </c>
    </row>
    <row r="2" spans="1:10" x14ac:dyDescent="0.2">
      <c r="A2" t="s">
        <v>5</v>
      </c>
      <c r="B2" s="105">
        <f>Shade!$E$10</f>
        <v>0</v>
      </c>
      <c r="C2" s="105">
        <f>Shade!$E$11</f>
        <v>0</v>
      </c>
      <c r="D2" s="105">
        <f>Shade!$E$12</f>
        <v>0</v>
      </c>
      <c r="E2" s="105">
        <f>Shade!$E$13</f>
        <v>0</v>
      </c>
      <c r="F2" s="105">
        <f>Shade!$E$14</f>
        <v>0</v>
      </c>
      <c r="G2" s="105">
        <f>Shade!$E$15</f>
        <v>0</v>
      </c>
      <c r="I2" s="87" t="str">
        <f>Shade!G19</f>
        <v/>
      </c>
      <c r="J2" s="22" t="s">
        <v>122</v>
      </c>
    </row>
    <row r="3" spans="1:10" x14ac:dyDescent="0.2">
      <c r="A3" t="s">
        <v>6</v>
      </c>
      <c r="B3" s="105">
        <f>Shade!$F$10</f>
        <v>0</v>
      </c>
      <c r="C3" s="105">
        <f>Shade!$F$11</f>
        <v>0</v>
      </c>
      <c r="D3" s="105">
        <f>Shade!$F$12</f>
        <v>0</v>
      </c>
      <c r="E3" s="105">
        <f>Shade!$F$13</f>
        <v>0</v>
      </c>
      <c r="F3" s="105">
        <f>Shade!$F$14</f>
        <v>0</v>
      </c>
      <c r="G3" s="105">
        <f>Shade!$F$15</f>
        <v>0</v>
      </c>
    </row>
    <row r="4" spans="1:10" x14ac:dyDescent="0.2">
      <c r="A4" t="s">
        <v>7</v>
      </c>
      <c r="B4" s="105">
        <f>Shade!$G$10</f>
        <v>0</v>
      </c>
      <c r="C4" s="105">
        <f>Shade!$G$11</f>
        <v>0</v>
      </c>
      <c r="D4" s="105">
        <f>Shade!$G$12</f>
        <v>0</v>
      </c>
      <c r="E4" s="105">
        <f>Shade!$G$13</f>
        <v>0</v>
      </c>
      <c r="F4" s="105">
        <f>Shade!$G$14</f>
        <v>0</v>
      </c>
      <c r="G4" s="105">
        <f>Shade!$G$15</f>
        <v>0</v>
      </c>
    </row>
    <row r="5" spans="1:10" x14ac:dyDescent="0.2">
      <c r="A5" t="s">
        <v>8</v>
      </c>
      <c r="B5" s="105">
        <f>Shade!$H$10</f>
        <v>0</v>
      </c>
      <c r="C5" s="105">
        <f>Shade!$H$11</f>
        <v>0</v>
      </c>
      <c r="D5" s="105">
        <f>Shade!$H$12</f>
        <v>0</v>
      </c>
      <c r="E5" s="105">
        <f>Shade!$H$13</f>
        <v>0</v>
      </c>
      <c r="F5" s="105">
        <f>Shade!$H$14</f>
        <v>0</v>
      </c>
      <c r="G5" s="105">
        <f>Shade!$H$15</f>
        <v>0</v>
      </c>
    </row>
    <row r="6" spans="1:10" x14ac:dyDescent="0.2">
      <c r="A6" t="s">
        <v>9</v>
      </c>
      <c r="B6" s="105">
        <f>Shade!$I$10</f>
        <v>0</v>
      </c>
      <c r="C6" s="105">
        <f>Shade!$I$11</f>
        <v>0</v>
      </c>
      <c r="D6" s="105">
        <f>Shade!$I$12</f>
        <v>0</v>
      </c>
      <c r="E6" s="105">
        <f>Shade!$I$13</f>
        <v>0</v>
      </c>
      <c r="F6" s="105">
        <f>Shade!$I$14</f>
        <v>0</v>
      </c>
      <c r="G6" s="105">
        <f>Shade!$I$15</f>
        <v>0</v>
      </c>
    </row>
  </sheetData>
  <sheetProtection sheet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A28"/>
  <sheetViews>
    <sheetView zoomScale="75" zoomScaleNormal="75" workbookViewId="0">
      <selection activeCell="C8" sqref="C8"/>
    </sheetView>
  </sheetViews>
  <sheetFormatPr defaultRowHeight="12.75" x14ac:dyDescent="0.2"/>
  <cols>
    <col min="1" max="1" width="4" customWidth="1"/>
    <col min="2" max="3" width="28.28515625" customWidth="1"/>
    <col min="4" max="4" width="2.7109375" customWidth="1"/>
    <col min="5" max="5" width="4" customWidth="1"/>
    <col min="6" max="6" width="28.28515625" customWidth="1"/>
    <col min="7" max="7" width="32.7109375" customWidth="1"/>
  </cols>
  <sheetData>
    <row r="1" spans="1:27" ht="26.25" thickBot="1" x14ac:dyDescent="0.25">
      <c r="A1" s="191"/>
      <c r="B1" s="465" t="s">
        <v>151</v>
      </c>
      <c r="C1" s="202" t="str">
        <f>IF('Cover Sheet'!H1="","",'Cover Sheet'!H1)</f>
        <v/>
      </c>
      <c r="D1" s="463"/>
      <c r="E1" s="464"/>
      <c r="F1" s="466" t="s">
        <v>152</v>
      </c>
      <c r="G1" s="202" t="str">
        <f>IF('Cover Sheet'!N1="","",'Cover Sheet'!N1)</f>
        <v/>
      </c>
    </row>
    <row r="2" spans="1:27" ht="21" customHeight="1" x14ac:dyDescent="0.2">
      <c r="A2" s="211"/>
      <c r="B2" s="169"/>
      <c r="C2" s="169"/>
      <c r="D2" s="169"/>
      <c r="E2" s="169"/>
      <c r="F2" s="169"/>
      <c r="G2" s="212"/>
    </row>
    <row r="3" spans="1:27" x14ac:dyDescent="0.2">
      <c r="A3" s="213"/>
      <c r="B3" s="170"/>
      <c r="C3" s="170"/>
      <c r="D3" s="170"/>
      <c r="E3" s="170"/>
      <c r="F3" s="170"/>
      <c r="G3" s="214"/>
    </row>
    <row r="4" spans="1:27" ht="3" hidden="1" customHeight="1" x14ac:dyDescent="0.2">
      <c r="A4" s="171"/>
      <c r="B4" s="170"/>
      <c r="C4" s="170"/>
      <c r="D4" s="170"/>
      <c r="E4" s="170"/>
      <c r="F4" s="170"/>
      <c r="G4" s="215"/>
    </row>
    <row r="5" spans="1:27" ht="21.75" customHeight="1" x14ac:dyDescent="0.3">
      <c r="A5" s="171"/>
      <c r="B5" s="172" t="s">
        <v>213</v>
      </c>
      <c r="C5" s="202" t="str">
        <f>IF('Cover Sheet'!F5="","",'Cover Sheet'!F5)</f>
        <v/>
      </c>
      <c r="D5" s="204"/>
      <c r="E5" s="204"/>
      <c r="F5" s="172" t="s">
        <v>215</v>
      </c>
      <c r="G5" s="471" t="str">
        <f>IF('Cover Sheet'!G7="","",'Cover Sheet'!G7)</f>
        <v/>
      </c>
    </row>
    <row r="6" spans="1:27" ht="24.75" customHeight="1" thickBot="1" x14ac:dyDescent="0.25">
      <c r="A6" s="217"/>
      <c r="B6" s="205" t="s">
        <v>219</v>
      </c>
      <c r="C6" s="203"/>
      <c r="D6" s="204"/>
      <c r="E6" s="204"/>
      <c r="F6" s="205" t="s">
        <v>218</v>
      </c>
      <c r="G6" s="216"/>
    </row>
    <row r="7" spans="1:27" ht="24.75" customHeight="1" thickBot="1" x14ac:dyDescent="0.3">
      <c r="A7" s="218"/>
      <c r="B7" s="207" t="s">
        <v>40</v>
      </c>
      <c r="C7" s="473" t="str">
        <f>IF('Cover Sheet'!K11="","",'Cover Sheet'!K11)</f>
        <v/>
      </c>
      <c r="D7" s="208"/>
      <c r="E7" s="206"/>
      <c r="F7" s="207"/>
      <c r="G7" s="219"/>
    </row>
    <row r="8" spans="1:27" ht="37.9" customHeight="1" x14ac:dyDescent="0.5">
      <c r="A8" s="171"/>
      <c r="B8" s="209" t="s">
        <v>265</v>
      </c>
      <c r="C8" s="209"/>
      <c r="D8" s="208"/>
      <c r="E8" s="170"/>
      <c r="F8" s="170"/>
      <c r="G8" s="215"/>
    </row>
    <row r="9" spans="1:27" ht="37.9" customHeight="1" x14ac:dyDescent="0.3">
      <c r="A9" s="171"/>
      <c r="B9" s="353" t="s">
        <v>107</v>
      </c>
      <c r="C9" s="353"/>
      <c r="D9" s="353"/>
      <c r="E9" s="353"/>
      <c r="F9" s="353"/>
      <c r="G9" s="354"/>
      <c r="I9" s="316" t="s">
        <v>267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pans="1:27" ht="19.899999999999999" customHeight="1" thickBot="1" x14ac:dyDescent="0.35">
      <c r="A10" s="201"/>
      <c r="B10" s="322" t="s">
        <v>266</v>
      </c>
      <c r="C10" s="173"/>
      <c r="D10" s="173"/>
      <c r="E10" s="173"/>
      <c r="F10" s="173"/>
      <c r="G10" s="174"/>
      <c r="I10" s="316" t="s">
        <v>268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  <row r="11" spans="1:27" ht="52.15" customHeight="1" x14ac:dyDescent="0.2">
      <c r="A11" s="84"/>
      <c r="B11" s="210" t="s">
        <v>264</v>
      </c>
      <c r="C11" s="210" t="s">
        <v>106</v>
      </c>
      <c r="D11" s="7"/>
      <c r="E11" s="80"/>
      <c r="F11" s="210" t="s">
        <v>81</v>
      </c>
      <c r="G11" s="210" t="s">
        <v>106</v>
      </c>
    </row>
    <row r="12" spans="1:27" ht="45" customHeight="1" x14ac:dyDescent="0.2">
      <c r="A12" s="81">
        <v>1</v>
      </c>
      <c r="B12" s="70"/>
      <c r="C12" s="69"/>
      <c r="D12" s="8"/>
      <c r="E12" s="81">
        <v>11</v>
      </c>
      <c r="F12" s="70"/>
      <c r="G12" s="69"/>
    </row>
    <row r="13" spans="1:27" ht="45" customHeight="1" x14ac:dyDescent="0.2">
      <c r="A13" s="81">
        <v>2</v>
      </c>
      <c r="B13" s="70"/>
      <c r="C13" s="69"/>
      <c r="D13" s="8"/>
      <c r="E13" s="81">
        <v>12</v>
      </c>
      <c r="F13" s="70"/>
      <c r="G13" s="69"/>
    </row>
    <row r="14" spans="1:27" ht="45" customHeight="1" x14ac:dyDescent="0.2">
      <c r="A14" s="81">
        <v>3</v>
      </c>
      <c r="B14" s="70"/>
      <c r="C14" s="69"/>
      <c r="D14" s="8"/>
      <c r="E14" s="81">
        <v>13</v>
      </c>
      <c r="F14" s="70"/>
      <c r="G14" s="69"/>
    </row>
    <row r="15" spans="1:27" ht="45" customHeight="1" x14ac:dyDescent="0.2">
      <c r="A15" s="81">
        <v>4</v>
      </c>
      <c r="B15" s="70"/>
      <c r="C15" s="69"/>
      <c r="D15" s="8"/>
      <c r="E15" s="81">
        <v>14</v>
      </c>
      <c r="F15" s="70"/>
      <c r="G15" s="69"/>
    </row>
    <row r="16" spans="1:27" ht="45" customHeight="1" x14ac:dyDescent="0.2">
      <c r="A16" s="81">
        <v>5</v>
      </c>
      <c r="B16" s="70"/>
      <c r="C16" s="69"/>
      <c r="D16" s="8"/>
      <c r="E16" s="81">
        <v>15</v>
      </c>
      <c r="F16" s="70"/>
      <c r="G16" s="69"/>
    </row>
    <row r="17" spans="1:7" ht="45" customHeight="1" x14ac:dyDescent="0.2">
      <c r="A17" s="81">
        <v>6</v>
      </c>
      <c r="B17" s="70"/>
      <c r="C17" s="69"/>
      <c r="D17" s="8"/>
      <c r="E17" s="81">
        <v>16</v>
      </c>
      <c r="F17" s="70"/>
      <c r="G17" s="69"/>
    </row>
    <row r="18" spans="1:7" ht="45" customHeight="1" x14ac:dyDescent="0.2">
      <c r="A18" s="81">
        <v>7</v>
      </c>
      <c r="B18" s="70"/>
      <c r="C18" s="69"/>
      <c r="D18" s="8"/>
      <c r="E18" s="81">
        <v>17</v>
      </c>
      <c r="F18" s="70"/>
      <c r="G18" s="69"/>
    </row>
    <row r="19" spans="1:7" ht="45" customHeight="1" x14ac:dyDescent="0.2">
      <c r="A19" s="81">
        <v>8</v>
      </c>
      <c r="B19" s="70"/>
      <c r="C19" s="69"/>
      <c r="D19" s="8"/>
      <c r="E19" s="81">
        <v>18</v>
      </c>
      <c r="F19" s="70"/>
      <c r="G19" s="69"/>
    </row>
    <row r="20" spans="1:7" ht="45" customHeight="1" x14ac:dyDescent="0.2">
      <c r="A20" s="81">
        <v>9</v>
      </c>
      <c r="B20" s="70"/>
      <c r="C20" s="69"/>
      <c r="D20" s="8"/>
      <c r="E20" s="81">
        <v>19</v>
      </c>
      <c r="F20" s="70"/>
      <c r="G20" s="69"/>
    </row>
    <row r="21" spans="1:7" ht="45" customHeight="1" x14ac:dyDescent="0.35">
      <c r="A21" s="81">
        <v>10</v>
      </c>
      <c r="B21" s="71"/>
      <c r="C21" s="68"/>
      <c r="D21" s="8"/>
      <c r="E21" s="81">
        <v>20</v>
      </c>
      <c r="F21" s="71"/>
      <c r="G21" s="68"/>
    </row>
    <row r="22" spans="1:7" ht="3" customHeight="1" thickBot="1" x14ac:dyDescent="0.25">
      <c r="A22" s="355"/>
      <c r="B22" s="355"/>
      <c r="C22" s="355"/>
      <c r="D22" s="355"/>
      <c r="E22" s="355"/>
      <c r="F22" s="355"/>
      <c r="G22" s="355"/>
    </row>
    <row r="23" spans="1:7" ht="25.5" customHeight="1" thickBot="1" x14ac:dyDescent="0.25">
      <c r="A23" s="356" t="s">
        <v>167</v>
      </c>
      <c r="B23" s="357"/>
      <c r="C23" s="357"/>
      <c r="D23" s="357"/>
      <c r="E23" s="357"/>
      <c r="F23" s="357"/>
      <c r="G23" s="358"/>
    </row>
    <row r="24" spans="1:7" ht="30" customHeight="1" thickBot="1" x14ac:dyDescent="0.25">
      <c r="A24" s="356" t="s">
        <v>168</v>
      </c>
      <c r="B24" s="357"/>
      <c r="C24" s="357"/>
      <c r="D24" s="357"/>
      <c r="E24" s="357"/>
      <c r="F24" s="357"/>
      <c r="G24" s="358"/>
    </row>
    <row r="25" spans="1:7" ht="15.75" thickBot="1" x14ac:dyDescent="0.3">
      <c r="A25" s="341" t="s">
        <v>11</v>
      </c>
      <c r="B25" s="342"/>
      <c r="C25" s="342"/>
      <c r="D25" s="342"/>
      <c r="E25" s="342"/>
      <c r="F25" s="342"/>
      <c r="G25" s="343"/>
    </row>
    <row r="26" spans="1:7" ht="45" customHeight="1" thickTop="1" x14ac:dyDescent="0.2">
      <c r="A26" s="344" t="s">
        <v>256</v>
      </c>
      <c r="B26" s="345"/>
      <c r="C26" s="345"/>
      <c r="D26" s="345"/>
      <c r="E26" s="345"/>
      <c r="F26" s="345"/>
      <c r="G26" s="346"/>
    </row>
    <row r="27" spans="1:7" ht="45" customHeight="1" x14ac:dyDescent="0.2">
      <c r="A27" s="347"/>
      <c r="B27" s="348"/>
      <c r="C27" s="348"/>
      <c r="D27" s="348"/>
      <c r="E27" s="348"/>
      <c r="F27" s="348"/>
      <c r="G27" s="349"/>
    </row>
    <row r="28" spans="1:7" ht="45" customHeight="1" x14ac:dyDescent="0.2">
      <c r="A28" s="350"/>
      <c r="B28" s="351"/>
      <c r="C28" s="351"/>
      <c r="D28" s="351"/>
      <c r="E28" s="351"/>
      <c r="F28" s="351"/>
      <c r="G28" s="352"/>
    </row>
  </sheetData>
  <mergeCells count="6">
    <mergeCell ref="A25:G25"/>
    <mergeCell ref="A26:G28"/>
    <mergeCell ref="B9:G9"/>
    <mergeCell ref="A22:G22"/>
    <mergeCell ref="A24:G24"/>
    <mergeCell ref="A23:G23"/>
  </mergeCells>
  <phoneticPr fontId="16" type="noConversion"/>
  <pageMargins left="0.28999999999999998" right="0.17" top="0.42" bottom="0.23" header="0.17" footer="0.17"/>
  <pageSetup scale="80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9"/>
  <sheetViews>
    <sheetView zoomScale="90" zoomScaleNormal="90" workbookViewId="0">
      <selection activeCell="L8" sqref="L8"/>
    </sheetView>
  </sheetViews>
  <sheetFormatPr defaultColWidth="9.140625" defaultRowHeight="12.75" x14ac:dyDescent="0.2"/>
  <cols>
    <col min="1" max="1" width="3.85546875" style="123" customWidth="1"/>
    <col min="2" max="6" width="7.5703125" style="123" customWidth="1"/>
    <col min="7" max="7" width="1.85546875" style="123" customWidth="1"/>
    <col min="8" max="8" width="11.42578125" style="123" customWidth="1"/>
    <col min="9" max="17" width="8" style="123" customWidth="1"/>
    <col min="18" max="18" width="8.28515625" style="123" customWidth="1"/>
    <col min="19" max="16384" width="9.140625" style="123"/>
  </cols>
  <sheetData>
    <row r="1" spans="1:31" ht="15" customHeight="1" x14ac:dyDescent="0.2">
      <c r="A1" s="395" t="s">
        <v>262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7"/>
      <c r="S1" s="122"/>
    </row>
    <row r="2" spans="1:31" ht="15.75" customHeight="1" thickBot="1" x14ac:dyDescent="0.25">
      <c r="A2" s="398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400"/>
      <c r="S2" s="122"/>
    </row>
    <row r="3" spans="1:31" ht="19.5" thickBot="1" x14ac:dyDescent="0.25">
      <c r="A3" s="124"/>
      <c r="B3" s="124"/>
      <c r="C3" s="124"/>
      <c r="D3" s="124"/>
      <c r="E3" s="124"/>
      <c r="F3" s="124"/>
      <c r="G3" s="124"/>
      <c r="H3" s="401" t="s">
        <v>149</v>
      </c>
      <c r="I3" s="401"/>
      <c r="J3" s="401"/>
      <c r="K3" s="401"/>
      <c r="L3" s="401"/>
      <c r="M3" s="405" t="str">
        <f>IF('Cover Sheet'!H1="","",'Cover Sheet'!H1)</f>
        <v/>
      </c>
      <c r="N3" s="405" t="str">
        <f>IF('Cover Sheet'!S3="","",'Cover Sheet'!S3)</f>
        <v/>
      </c>
      <c r="O3" s="405" t="str">
        <f>IF('Cover Sheet'!T3="","",'Cover Sheet'!T3)</f>
        <v/>
      </c>
      <c r="P3" s="405" t="str">
        <f>IF('Cover Sheet'!U3="","",'Cover Sheet'!U3)</f>
        <v/>
      </c>
      <c r="Q3" s="405" t="str">
        <f>IF('Cover Sheet'!V3="","",'Cover Sheet'!V3)</f>
        <v/>
      </c>
      <c r="R3" s="124"/>
      <c r="S3" s="124"/>
    </row>
    <row r="4" spans="1:31" ht="12.75" customHeight="1" thickBot="1" x14ac:dyDescent="0.25">
      <c r="B4" s="402" t="s">
        <v>223</v>
      </c>
      <c r="C4" s="403"/>
      <c r="D4" s="403"/>
      <c r="E4" s="404"/>
      <c r="F4" s="304" t="s">
        <v>0</v>
      </c>
      <c r="H4" s="401" t="s">
        <v>150</v>
      </c>
      <c r="I4" s="401"/>
      <c r="J4" s="401"/>
      <c r="K4" s="401"/>
      <c r="L4" s="401"/>
      <c r="M4" s="405" t="str">
        <f>IF('Cover Sheet'!N1="","",'Cover Sheet'!N1)</f>
        <v/>
      </c>
      <c r="N4" s="405" t="str">
        <f>IF('Cover Sheet'!S4="","",'Cover Sheet'!S4)</f>
        <v/>
      </c>
      <c r="O4" s="405" t="str">
        <f>IF('Cover Sheet'!T4="","",'Cover Sheet'!T4)</f>
        <v/>
      </c>
      <c r="P4" s="405" t="str">
        <f>IF('Cover Sheet'!U4="","",'Cover Sheet'!U4)</f>
        <v/>
      </c>
      <c r="Q4" s="405" t="str">
        <f>IF('Cover Sheet'!V4="","",'Cover Sheet'!V4)</f>
        <v/>
      </c>
    </row>
    <row r="5" spans="1:31" ht="12.75" customHeight="1" thickBot="1" x14ac:dyDescent="0.25">
      <c r="B5" s="126" t="s">
        <v>13</v>
      </c>
      <c r="C5" s="126" t="s">
        <v>14</v>
      </c>
      <c r="D5" s="126" t="s">
        <v>15</v>
      </c>
      <c r="E5" s="127" t="s">
        <v>16</v>
      </c>
      <c r="F5" s="305"/>
      <c r="H5" s="360" t="s">
        <v>170</v>
      </c>
      <c r="I5" s="360"/>
      <c r="J5" s="360"/>
      <c r="K5" s="372" t="str">
        <f>IF('Cover Sheet'!F5="","",'Cover Sheet'!F5)</f>
        <v/>
      </c>
      <c r="L5" s="372" t="str">
        <f>IF('Cover Sheet'!Q5="","",'Cover Sheet'!Q5)</f>
        <v/>
      </c>
      <c r="M5" s="372" t="str">
        <f>IF('Cover Sheet'!R5="","",'Cover Sheet'!R5)</f>
        <v/>
      </c>
      <c r="N5" s="388" t="str">
        <f>IF('Cover Sheet'!S5="","",'Cover Sheet'!S5)</f>
        <v/>
      </c>
      <c r="O5" s="388" t="str">
        <f>IF('Cover Sheet'!T5="","",'Cover Sheet'!T5)</f>
        <v/>
      </c>
    </row>
    <row r="6" spans="1:31" ht="12.75" customHeight="1" thickBot="1" x14ac:dyDescent="0.25">
      <c r="A6" s="123">
        <v>1</v>
      </c>
      <c r="B6" s="128"/>
      <c r="C6" s="128"/>
      <c r="D6" s="128"/>
      <c r="E6" s="128"/>
      <c r="F6" s="310" t="s">
        <v>250</v>
      </c>
      <c r="H6" s="360" t="s">
        <v>171</v>
      </c>
      <c r="I6" s="360"/>
      <c r="J6" s="360"/>
      <c r="K6" s="408" t="str">
        <f>IF('Cover Sheet'!G7="","",'Cover Sheet'!G7)</f>
        <v/>
      </c>
      <c r="L6" s="408" t="str">
        <f>IF('Cover Sheet'!Q6="","",'Cover Sheet'!Q6)</f>
        <v/>
      </c>
      <c r="M6" s="408" t="str">
        <f>IF('Cover Sheet'!R6="","",'Cover Sheet'!R6)</f>
        <v/>
      </c>
      <c r="N6" s="360" t="s">
        <v>172</v>
      </c>
      <c r="O6" s="360"/>
      <c r="P6" s="412"/>
      <c r="Q6" s="412"/>
    </row>
    <row r="7" spans="1:31" ht="12.75" customHeight="1" thickBot="1" x14ac:dyDescent="0.25">
      <c r="A7" s="123">
        <v>2</v>
      </c>
      <c r="B7" s="128"/>
      <c r="C7" s="128"/>
      <c r="D7" s="128"/>
      <c r="E7" s="128"/>
      <c r="F7" s="305"/>
      <c r="H7" s="359" t="s">
        <v>225</v>
      </c>
      <c r="I7" s="360"/>
      <c r="J7" s="360"/>
      <c r="K7" s="362"/>
      <c r="L7" s="125" t="str">
        <f>IF('Cover Sheet'!E11="","",'Cover Sheet'!E11)</f>
        <v/>
      </c>
      <c r="N7" s="360" t="s">
        <v>173</v>
      </c>
      <c r="O7" s="360"/>
      <c r="P7" s="413"/>
      <c r="Q7" s="413"/>
      <c r="R7" s="123" t="s">
        <v>174</v>
      </c>
    </row>
    <row r="8" spans="1:31" ht="12.75" customHeight="1" thickBot="1" x14ac:dyDescent="0.25">
      <c r="A8" s="123">
        <f t="shared" ref="A8:A45" si="0">A7+1</f>
        <v>3</v>
      </c>
      <c r="B8" s="128"/>
      <c r="C8" s="128"/>
      <c r="D8" s="128"/>
      <c r="E8" s="128"/>
      <c r="F8" s="305"/>
      <c r="H8" s="361" t="s">
        <v>227</v>
      </c>
      <c r="I8" s="361"/>
      <c r="J8" s="361"/>
      <c r="K8" s="363"/>
      <c r="L8" s="125" t="str">
        <f>IF('Cover Sheet'!K11="","",'Cover Sheet'!K11)</f>
        <v/>
      </c>
      <c r="M8" s="224"/>
      <c r="N8" s="360" t="s">
        <v>173</v>
      </c>
      <c r="O8" s="360"/>
      <c r="P8" s="235"/>
      <c r="Q8" s="125"/>
      <c r="R8" s="123" t="s">
        <v>175</v>
      </c>
    </row>
    <row r="9" spans="1:31" ht="12.75" customHeight="1" thickBot="1" x14ac:dyDescent="0.25">
      <c r="A9" s="123">
        <f t="shared" si="0"/>
        <v>4</v>
      </c>
      <c r="B9" s="128"/>
      <c r="C9" s="128"/>
      <c r="D9" s="128"/>
      <c r="E9" s="128"/>
      <c r="F9" s="305"/>
      <c r="H9" s="359" t="s">
        <v>226</v>
      </c>
      <c r="I9" s="360"/>
      <c r="J9" s="360"/>
      <c r="K9" s="362"/>
      <c r="L9" s="125" t="e">
        <f>L8/4</f>
        <v>#VALUE!</v>
      </c>
      <c r="N9" s="360" t="s">
        <v>173</v>
      </c>
      <c r="O9" s="360"/>
      <c r="P9" s="413"/>
      <c r="Q9" s="413"/>
      <c r="R9" s="123" t="s">
        <v>176</v>
      </c>
    </row>
    <row r="10" spans="1:31" ht="12.75" customHeight="1" thickBot="1" x14ac:dyDescent="0.25">
      <c r="A10" s="123">
        <f t="shared" si="0"/>
        <v>5</v>
      </c>
      <c r="B10" s="128"/>
      <c r="C10" s="128"/>
      <c r="D10" s="128"/>
      <c r="E10" s="128"/>
      <c r="F10" s="305"/>
      <c r="H10" s="361" t="s">
        <v>222</v>
      </c>
      <c r="I10" s="361"/>
      <c r="J10" s="361"/>
      <c r="K10" s="362"/>
      <c r="L10" s="470" t="e">
        <f>L8/160</f>
        <v>#VALUE!</v>
      </c>
      <c r="M10" s="224"/>
    </row>
    <row r="11" spans="1:31" ht="12.75" customHeight="1" x14ac:dyDescent="0.2">
      <c r="A11" s="123">
        <f t="shared" si="0"/>
        <v>6</v>
      </c>
      <c r="B11" s="128"/>
      <c r="C11" s="128"/>
      <c r="D11" s="128"/>
      <c r="E11" s="128"/>
      <c r="F11" s="305"/>
      <c r="H11" s="409" t="s">
        <v>228</v>
      </c>
      <c r="I11" s="410"/>
      <c r="J11" s="410"/>
      <c r="K11" s="410"/>
      <c r="L11" s="410"/>
      <c r="M11" s="410"/>
      <c r="N11" s="410"/>
      <c r="O11" s="410"/>
      <c r="P11" s="410"/>
      <c r="Q11" s="410"/>
      <c r="R11" s="410"/>
    </row>
    <row r="12" spans="1:31" ht="12.75" customHeight="1" x14ac:dyDescent="0.2">
      <c r="A12" s="123">
        <f t="shared" si="0"/>
        <v>7</v>
      </c>
      <c r="B12" s="128"/>
      <c r="C12" s="128"/>
      <c r="D12" s="128"/>
      <c r="E12" s="128"/>
      <c r="F12" s="305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</row>
    <row r="13" spans="1:31" ht="12.75" customHeight="1" x14ac:dyDescent="0.2">
      <c r="A13" s="239">
        <f t="shared" si="0"/>
        <v>8</v>
      </c>
      <c r="B13" s="302"/>
      <c r="C13" s="302"/>
      <c r="D13" s="302"/>
      <c r="E13" s="302"/>
      <c r="F13" s="311" t="s">
        <v>249</v>
      </c>
      <c r="I13" s="406" t="s">
        <v>252</v>
      </c>
      <c r="J13" s="407"/>
      <c r="K13" s="407"/>
      <c r="L13" s="407"/>
      <c r="M13" s="407"/>
      <c r="N13" s="407"/>
      <c r="O13" s="407"/>
      <c r="P13" s="407"/>
      <c r="Q13" s="407"/>
      <c r="R13" s="407"/>
    </row>
    <row r="14" spans="1:31" ht="12.75" customHeight="1" x14ac:dyDescent="0.2">
      <c r="A14" s="123">
        <f t="shared" si="0"/>
        <v>9</v>
      </c>
      <c r="B14" s="128"/>
      <c r="C14" s="128"/>
      <c r="D14" s="128"/>
      <c r="E14" s="128"/>
      <c r="F14" s="305"/>
      <c r="I14" s="365" t="s">
        <v>5</v>
      </c>
      <c r="J14" s="365"/>
      <c r="K14" s="365" t="s">
        <v>6</v>
      </c>
      <c r="L14" s="365"/>
      <c r="M14" s="365" t="s">
        <v>7</v>
      </c>
      <c r="N14" s="365"/>
      <c r="O14" s="365" t="s">
        <v>8</v>
      </c>
      <c r="P14" s="365"/>
      <c r="Q14" s="365" t="s">
        <v>9</v>
      </c>
      <c r="R14" s="365"/>
    </row>
    <row r="15" spans="1:31" ht="12.75" customHeight="1" thickBot="1" x14ac:dyDescent="0.25">
      <c r="A15" s="123">
        <f t="shared" si="0"/>
        <v>10</v>
      </c>
      <c r="B15" s="128"/>
      <c r="C15" s="128"/>
      <c r="D15" s="128"/>
      <c r="E15" s="128"/>
      <c r="F15" s="305"/>
      <c r="I15" s="393" t="s">
        <v>254</v>
      </c>
      <c r="J15" s="393" t="s">
        <v>253</v>
      </c>
      <c r="K15" s="414" t="s">
        <v>177</v>
      </c>
      <c r="L15" s="393" t="s">
        <v>253</v>
      </c>
      <c r="M15" s="414" t="s">
        <v>177</v>
      </c>
      <c r="N15" s="393" t="s">
        <v>253</v>
      </c>
      <c r="O15" s="414" t="s">
        <v>177</v>
      </c>
      <c r="P15" s="393" t="s">
        <v>253</v>
      </c>
      <c r="Q15" s="414" t="s">
        <v>177</v>
      </c>
      <c r="R15" s="393" t="s">
        <v>253</v>
      </c>
    </row>
    <row r="16" spans="1:31" ht="12.75" customHeight="1" thickBot="1" x14ac:dyDescent="0.25">
      <c r="A16" s="123">
        <f t="shared" si="0"/>
        <v>11</v>
      </c>
      <c r="B16" s="128"/>
      <c r="C16" s="128"/>
      <c r="D16" s="128"/>
      <c r="E16" s="128"/>
      <c r="F16" s="305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AA16" s="375" t="s">
        <v>180</v>
      </c>
      <c r="AB16" s="376"/>
      <c r="AC16" s="376"/>
      <c r="AD16" s="376"/>
      <c r="AE16" s="377"/>
    </row>
    <row r="17" spans="1:32" ht="12.75" customHeight="1" x14ac:dyDescent="0.2">
      <c r="A17" s="123">
        <f t="shared" si="0"/>
        <v>12</v>
      </c>
      <c r="B17" s="128"/>
      <c r="C17" s="128"/>
      <c r="D17" s="128"/>
      <c r="E17" s="128"/>
      <c r="F17" s="305"/>
      <c r="I17" s="129" t="s">
        <v>178</v>
      </c>
      <c r="J17" s="129" t="s">
        <v>179</v>
      </c>
      <c r="K17" s="129" t="s">
        <v>178</v>
      </c>
      <c r="L17" s="129" t="s">
        <v>179</v>
      </c>
      <c r="M17" s="129" t="s">
        <v>178</v>
      </c>
      <c r="N17" s="129" t="s">
        <v>179</v>
      </c>
      <c r="O17" s="129" t="s">
        <v>178</v>
      </c>
      <c r="P17" s="129" t="s">
        <v>179</v>
      </c>
      <c r="Q17" s="129" t="s">
        <v>178</v>
      </c>
      <c r="R17" s="129" t="s">
        <v>179</v>
      </c>
      <c r="AA17" s="390" t="s">
        <v>182</v>
      </c>
      <c r="AB17" s="391"/>
      <c r="AC17" s="391"/>
      <c r="AD17" s="391"/>
      <c r="AE17" s="392"/>
    </row>
    <row r="18" spans="1:32" ht="12.75" customHeight="1" x14ac:dyDescent="0.2">
      <c r="A18" s="123">
        <f t="shared" si="0"/>
        <v>13</v>
      </c>
      <c r="B18" s="128"/>
      <c r="C18" s="128"/>
      <c r="D18" s="128"/>
      <c r="E18" s="128"/>
      <c r="F18" s="305"/>
      <c r="H18" s="123" t="s">
        <v>32</v>
      </c>
      <c r="I18" s="128"/>
      <c r="J18" s="314"/>
      <c r="K18" s="128"/>
      <c r="L18" s="314"/>
      <c r="M18" s="128"/>
      <c r="N18" s="314"/>
      <c r="O18" s="128"/>
      <c r="P18" s="314"/>
      <c r="Q18" s="128"/>
      <c r="R18" s="314"/>
      <c r="AA18" s="387" t="s">
        <v>184</v>
      </c>
      <c r="AB18" s="388"/>
      <c r="AC18" s="388"/>
      <c r="AD18" s="388"/>
      <c r="AE18" s="389"/>
    </row>
    <row r="19" spans="1:32" ht="12.75" customHeight="1" x14ac:dyDescent="0.2">
      <c r="A19" s="123">
        <f t="shared" si="0"/>
        <v>14</v>
      </c>
      <c r="B19" s="128"/>
      <c r="C19" s="128"/>
      <c r="D19" s="128"/>
      <c r="E19" s="128"/>
      <c r="F19" s="305"/>
      <c r="H19" s="123" t="s">
        <v>181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AA19" s="387" t="s">
        <v>186</v>
      </c>
      <c r="AB19" s="388"/>
      <c r="AC19" s="388"/>
      <c r="AD19" s="388"/>
      <c r="AE19" s="389"/>
    </row>
    <row r="20" spans="1:32" ht="12.75" customHeight="1" x14ac:dyDescent="0.2">
      <c r="A20" s="123">
        <f t="shared" si="0"/>
        <v>15</v>
      </c>
      <c r="B20" s="128"/>
      <c r="C20" s="128"/>
      <c r="D20" s="128"/>
      <c r="E20" s="128"/>
      <c r="F20" s="305"/>
      <c r="H20" s="123" t="s">
        <v>183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AA20" s="387" t="s">
        <v>188</v>
      </c>
      <c r="AB20" s="388"/>
      <c r="AC20" s="388"/>
      <c r="AD20" s="388"/>
      <c r="AE20" s="389"/>
    </row>
    <row r="21" spans="1:32" ht="12.75" customHeight="1" x14ac:dyDescent="0.2">
      <c r="A21" s="239">
        <f t="shared" si="0"/>
        <v>16</v>
      </c>
      <c r="B21" s="302"/>
      <c r="C21" s="302"/>
      <c r="D21" s="302"/>
      <c r="E21" s="302"/>
      <c r="F21" s="311" t="s">
        <v>249</v>
      </c>
      <c r="G21" s="224"/>
      <c r="H21" s="123" t="s">
        <v>185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AA21" s="387" t="s">
        <v>189</v>
      </c>
      <c r="AB21" s="388"/>
      <c r="AC21" s="388"/>
      <c r="AD21" s="388"/>
      <c r="AE21" s="389"/>
    </row>
    <row r="22" spans="1:32" ht="12.75" customHeight="1" x14ac:dyDescent="0.2">
      <c r="A22" s="123">
        <f t="shared" si="0"/>
        <v>17</v>
      </c>
      <c r="B22" s="128"/>
      <c r="C22" s="128"/>
      <c r="D22" s="128"/>
      <c r="E22" s="128"/>
      <c r="F22" s="305"/>
      <c r="G22" s="224"/>
      <c r="H22" s="123" t="s">
        <v>187</v>
      </c>
      <c r="I22" s="225"/>
      <c r="J22" s="315"/>
      <c r="K22" s="128"/>
      <c r="L22" s="314"/>
      <c r="M22" s="128"/>
      <c r="N22" s="314"/>
      <c r="O22" s="128"/>
      <c r="P22" s="314"/>
      <c r="Q22" s="128"/>
      <c r="R22" s="314"/>
      <c r="AA22" s="387" t="s">
        <v>190</v>
      </c>
      <c r="AB22" s="388"/>
      <c r="AC22" s="388"/>
      <c r="AD22" s="388"/>
      <c r="AE22" s="389"/>
    </row>
    <row r="23" spans="1:32" ht="12.75" customHeight="1" thickBot="1" x14ac:dyDescent="0.25">
      <c r="A23" s="123">
        <f t="shared" si="0"/>
        <v>18</v>
      </c>
      <c r="B23" s="128"/>
      <c r="C23" s="128"/>
      <c r="D23" s="128"/>
      <c r="E23" s="128"/>
      <c r="F23" s="305"/>
      <c r="H23" s="303" t="s">
        <v>229</v>
      </c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AA23" s="371" t="s">
        <v>191</v>
      </c>
      <c r="AB23" s="372"/>
      <c r="AC23" s="372"/>
      <c r="AD23" s="372"/>
      <c r="AE23" s="373"/>
    </row>
    <row r="24" spans="1:32" ht="12.75" customHeight="1" thickBot="1" x14ac:dyDescent="0.25">
      <c r="A24" s="123">
        <f t="shared" si="0"/>
        <v>19</v>
      </c>
      <c r="B24" s="128"/>
      <c r="C24" s="128"/>
      <c r="D24" s="128"/>
      <c r="E24" s="128"/>
      <c r="F24" s="305"/>
      <c r="H24" s="309" t="s">
        <v>258</v>
      </c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1:32" ht="12.75" customHeight="1" thickBot="1" x14ac:dyDescent="0.25">
      <c r="A25" s="123">
        <f t="shared" si="0"/>
        <v>20</v>
      </c>
      <c r="B25" s="128"/>
      <c r="C25" s="128"/>
      <c r="D25" s="128"/>
      <c r="E25" s="128"/>
      <c r="F25" s="305"/>
      <c r="I25" s="306" t="s">
        <v>259</v>
      </c>
      <c r="J25" s="307"/>
      <c r="K25" s="307"/>
      <c r="L25" s="307"/>
      <c r="M25" s="307"/>
      <c r="N25" s="307"/>
      <c r="O25" s="307"/>
      <c r="P25" s="307"/>
      <c r="Q25" s="307"/>
      <c r="R25" s="307"/>
      <c r="AA25" s="375" t="s">
        <v>192</v>
      </c>
      <c r="AB25" s="376"/>
      <c r="AC25" s="376"/>
      <c r="AD25" s="376"/>
      <c r="AE25" s="376"/>
      <c r="AF25" s="377"/>
    </row>
    <row r="26" spans="1:32" ht="12.75" customHeight="1" x14ac:dyDescent="0.2">
      <c r="A26" s="123">
        <f t="shared" si="0"/>
        <v>21</v>
      </c>
      <c r="B26" s="128"/>
      <c r="C26" s="128"/>
      <c r="D26" s="128"/>
      <c r="E26" s="128"/>
      <c r="F26" s="305"/>
      <c r="I26" s="369" t="s">
        <v>260</v>
      </c>
      <c r="J26" s="370"/>
      <c r="K26" s="370"/>
      <c r="L26" s="370"/>
      <c r="M26" s="370"/>
      <c r="N26" s="370"/>
      <c r="O26" s="370"/>
      <c r="P26" s="370"/>
      <c r="Q26" s="370"/>
      <c r="R26" s="370"/>
      <c r="AA26" s="378" t="s">
        <v>193</v>
      </c>
      <c r="AB26" s="379"/>
      <c r="AC26" s="379"/>
      <c r="AD26" s="379"/>
      <c r="AE26" s="379"/>
      <c r="AF26" s="380"/>
    </row>
    <row r="27" spans="1:32" ht="12.75" customHeight="1" x14ac:dyDescent="0.2">
      <c r="A27" s="123">
        <f t="shared" si="0"/>
        <v>22</v>
      </c>
      <c r="B27" s="128"/>
      <c r="C27" s="128"/>
      <c r="D27" s="128"/>
      <c r="E27" s="128"/>
      <c r="F27" s="305"/>
      <c r="I27" s="374" t="s">
        <v>221</v>
      </c>
      <c r="J27" s="374"/>
      <c r="K27" s="374"/>
      <c r="L27" s="374"/>
      <c r="M27" s="374"/>
      <c r="N27" s="374"/>
      <c r="O27" s="374"/>
      <c r="P27" s="374"/>
      <c r="AA27" s="381" t="s">
        <v>194</v>
      </c>
      <c r="AB27" s="382"/>
      <c r="AC27" s="382"/>
      <c r="AD27" s="382"/>
      <c r="AE27" s="382"/>
      <c r="AF27" s="383"/>
    </row>
    <row r="28" spans="1:32" ht="12.75" customHeight="1" x14ac:dyDescent="0.2">
      <c r="A28" s="123">
        <f t="shared" si="0"/>
        <v>23</v>
      </c>
      <c r="B28" s="128"/>
      <c r="C28" s="128"/>
      <c r="D28" s="128"/>
      <c r="E28" s="128"/>
      <c r="F28" s="311" t="s">
        <v>249</v>
      </c>
      <c r="I28" s="374"/>
      <c r="J28" s="374"/>
      <c r="K28" s="374"/>
      <c r="L28" s="374"/>
      <c r="M28" s="374"/>
      <c r="N28" s="374"/>
      <c r="O28" s="374"/>
      <c r="P28" s="374"/>
      <c r="Q28" s="130"/>
      <c r="AA28" s="381" t="s">
        <v>195</v>
      </c>
      <c r="AB28" s="382"/>
      <c r="AC28" s="382"/>
      <c r="AD28" s="382"/>
      <c r="AE28" s="382"/>
      <c r="AF28" s="383"/>
    </row>
    <row r="29" spans="1:32" ht="12.75" customHeight="1" x14ac:dyDescent="0.2">
      <c r="A29" s="239">
        <f t="shared" si="0"/>
        <v>24</v>
      </c>
      <c r="B29" s="302"/>
      <c r="C29" s="302"/>
      <c r="D29" s="302"/>
      <c r="E29" s="302"/>
      <c r="F29" s="305"/>
      <c r="I29" s="374"/>
      <c r="J29" s="374"/>
      <c r="K29" s="374"/>
      <c r="L29" s="374"/>
      <c r="M29" s="374"/>
      <c r="N29" s="374"/>
      <c r="O29" s="374"/>
      <c r="P29" s="374"/>
      <c r="Q29" s="130"/>
      <c r="AA29" s="381" t="s">
        <v>197</v>
      </c>
      <c r="AB29" s="382"/>
      <c r="AC29" s="382"/>
      <c r="AD29" s="382"/>
      <c r="AE29" s="382"/>
      <c r="AF29" s="383"/>
    </row>
    <row r="30" spans="1:32" ht="12.75" customHeight="1" x14ac:dyDescent="0.2">
      <c r="A30" s="123">
        <f t="shared" si="0"/>
        <v>25</v>
      </c>
      <c r="B30" s="128"/>
      <c r="C30" s="128"/>
      <c r="D30" s="128"/>
      <c r="E30" s="128"/>
      <c r="F30" s="305"/>
      <c r="I30" s="365" t="s">
        <v>12</v>
      </c>
      <c r="J30" s="365"/>
      <c r="K30" s="365"/>
      <c r="L30" s="365"/>
      <c r="M30" s="128" t="s">
        <v>13</v>
      </c>
      <c r="N30" s="128" t="s">
        <v>14</v>
      </c>
      <c r="O30" s="128" t="s">
        <v>15</v>
      </c>
      <c r="P30" s="128" t="s">
        <v>16</v>
      </c>
      <c r="Q30" s="130"/>
      <c r="AA30" s="131" t="s">
        <v>199</v>
      </c>
      <c r="AB30" s="132"/>
      <c r="AC30" s="132"/>
      <c r="AD30" s="132"/>
      <c r="AE30" s="132"/>
      <c r="AF30" s="133"/>
    </row>
    <row r="31" spans="1:32" ht="12.75" customHeight="1" x14ac:dyDescent="0.2">
      <c r="A31" s="123">
        <f t="shared" si="0"/>
        <v>26</v>
      </c>
      <c r="B31" s="128"/>
      <c r="C31" s="128"/>
      <c r="D31" s="128"/>
      <c r="E31" s="128"/>
      <c r="F31" s="305"/>
      <c r="I31" s="365" t="s">
        <v>196</v>
      </c>
      <c r="J31" s="365"/>
      <c r="K31" s="365"/>
      <c r="L31" s="365"/>
      <c r="M31" s="128"/>
      <c r="N31" s="128"/>
      <c r="O31" s="128"/>
      <c r="P31" s="128"/>
      <c r="AA31" s="381" t="s">
        <v>201</v>
      </c>
      <c r="AB31" s="382"/>
      <c r="AC31" s="382"/>
      <c r="AD31" s="382"/>
      <c r="AE31" s="382"/>
      <c r="AF31" s="383"/>
    </row>
    <row r="32" spans="1:32" ht="12.75" customHeight="1" x14ac:dyDescent="0.2">
      <c r="A32" s="123">
        <f t="shared" si="0"/>
        <v>27</v>
      </c>
      <c r="B32" s="128"/>
      <c r="C32" s="128"/>
      <c r="D32" s="128"/>
      <c r="E32" s="128"/>
      <c r="F32" s="305"/>
      <c r="I32" s="365" t="s">
        <v>198</v>
      </c>
      <c r="J32" s="365"/>
      <c r="K32" s="365"/>
      <c r="L32" s="365"/>
      <c r="M32" s="128"/>
      <c r="N32" s="128"/>
      <c r="O32" s="128"/>
      <c r="P32" s="128"/>
      <c r="R32" s="132"/>
      <c r="AA32" s="384" t="s">
        <v>203</v>
      </c>
      <c r="AB32" s="385"/>
      <c r="AC32" s="385"/>
      <c r="AD32" s="385"/>
      <c r="AE32" s="385"/>
      <c r="AF32" s="386"/>
    </row>
    <row r="33" spans="1:32" ht="12.75" customHeight="1" x14ac:dyDescent="0.2">
      <c r="A33" s="123">
        <f t="shared" si="0"/>
        <v>28</v>
      </c>
      <c r="B33" s="128"/>
      <c r="C33" s="128"/>
      <c r="D33" s="128"/>
      <c r="E33" s="128"/>
      <c r="F33" s="305"/>
      <c r="I33" s="365" t="s">
        <v>200</v>
      </c>
      <c r="J33" s="365"/>
      <c r="K33" s="365"/>
      <c r="L33" s="365"/>
      <c r="M33" s="128"/>
      <c r="N33" s="128"/>
      <c r="O33" s="128"/>
      <c r="P33" s="128"/>
      <c r="AA33" s="384"/>
      <c r="AB33" s="385"/>
      <c r="AC33" s="385"/>
      <c r="AD33" s="385"/>
      <c r="AE33" s="385"/>
      <c r="AF33" s="386"/>
    </row>
    <row r="34" spans="1:32" ht="12.75" customHeight="1" thickBot="1" x14ac:dyDescent="0.25">
      <c r="A34" s="123">
        <f t="shared" si="0"/>
        <v>29</v>
      </c>
      <c r="B34" s="128"/>
      <c r="C34" s="128"/>
      <c r="D34" s="128"/>
      <c r="E34" s="128"/>
      <c r="F34" s="305"/>
      <c r="I34" s="365" t="s">
        <v>202</v>
      </c>
      <c r="J34" s="365"/>
      <c r="K34" s="365"/>
      <c r="L34" s="365"/>
      <c r="M34" s="128"/>
      <c r="N34" s="128"/>
      <c r="O34" s="128"/>
      <c r="P34" s="128"/>
      <c r="AA34" s="366" t="s">
        <v>205</v>
      </c>
      <c r="AB34" s="367"/>
      <c r="AC34" s="367"/>
      <c r="AD34" s="367"/>
      <c r="AE34" s="367"/>
      <c r="AF34" s="368"/>
    </row>
    <row r="35" spans="1:32" ht="12.75" customHeight="1" x14ac:dyDescent="0.2">
      <c r="A35" s="123">
        <f t="shared" si="0"/>
        <v>30</v>
      </c>
      <c r="B35" s="128"/>
      <c r="C35" s="128"/>
      <c r="D35" s="128"/>
      <c r="E35" s="128"/>
      <c r="F35" s="305"/>
      <c r="I35" s="365" t="s">
        <v>204</v>
      </c>
      <c r="J35" s="365"/>
      <c r="K35" s="365"/>
      <c r="L35" s="365"/>
      <c r="M35" s="128"/>
      <c r="N35" s="128"/>
      <c r="O35" s="128"/>
      <c r="P35" s="128"/>
    </row>
    <row r="36" spans="1:32" ht="12.75" customHeight="1" x14ac:dyDescent="0.2">
      <c r="A36" s="123">
        <f t="shared" si="0"/>
        <v>31</v>
      </c>
      <c r="B36" s="128"/>
      <c r="C36" s="128"/>
      <c r="D36" s="128"/>
      <c r="E36" s="128"/>
      <c r="F36" s="305"/>
      <c r="I36" s="365" t="s">
        <v>105</v>
      </c>
      <c r="J36" s="365"/>
      <c r="K36" s="365"/>
      <c r="L36" s="365"/>
      <c r="M36" s="128"/>
      <c r="N36" s="128"/>
      <c r="O36" s="128"/>
      <c r="P36" s="128"/>
    </row>
    <row r="37" spans="1:32" ht="12.75" customHeight="1" x14ac:dyDescent="0.2">
      <c r="A37" s="239">
        <f t="shared" si="0"/>
        <v>32</v>
      </c>
      <c r="B37" s="302"/>
      <c r="C37" s="302"/>
      <c r="D37" s="302"/>
      <c r="E37" s="302"/>
      <c r="F37" s="311" t="s">
        <v>249</v>
      </c>
      <c r="I37" s="364" t="s">
        <v>206</v>
      </c>
      <c r="J37" s="364"/>
      <c r="K37" s="364"/>
      <c r="L37" s="364"/>
      <c r="M37" s="364"/>
      <c r="N37" s="364"/>
      <c r="O37" s="364"/>
      <c r="P37" s="364"/>
    </row>
    <row r="38" spans="1:32" ht="12.75" customHeight="1" x14ac:dyDescent="0.2">
      <c r="A38" s="123">
        <f t="shared" si="0"/>
        <v>33</v>
      </c>
      <c r="B38" s="128"/>
      <c r="C38" s="128"/>
      <c r="D38" s="128"/>
      <c r="E38" s="128"/>
      <c r="F38" s="305"/>
      <c r="I38" s="364"/>
      <c r="J38" s="364"/>
      <c r="K38" s="364"/>
      <c r="L38" s="364"/>
      <c r="M38" s="364"/>
      <c r="N38" s="364"/>
      <c r="O38" s="364"/>
      <c r="P38" s="364"/>
      <c r="Q38" s="130"/>
    </row>
    <row r="39" spans="1:32" ht="12.75" customHeight="1" x14ac:dyDescent="0.2">
      <c r="A39" s="123">
        <f t="shared" si="0"/>
        <v>34</v>
      </c>
      <c r="B39" s="128"/>
      <c r="C39" s="128"/>
      <c r="D39" s="128"/>
      <c r="E39" s="128"/>
      <c r="F39" s="305"/>
      <c r="I39" s="364"/>
      <c r="J39" s="364"/>
      <c r="K39" s="364"/>
      <c r="L39" s="364"/>
      <c r="M39" s="364"/>
      <c r="N39" s="364"/>
      <c r="O39" s="364"/>
      <c r="P39" s="364"/>
      <c r="Q39" s="130"/>
    </row>
    <row r="40" spans="1:32" ht="12.75" customHeight="1" x14ac:dyDescent="0.2">
      <c r="A40" s="123">
        <f t="shared" si="0"/>
        <v>35</v>
      </c>
      <c r="B40" s="128"/>
      <c r="C40" s="128"/>
      <c r="D40" s="128"/>
      <c r="E40" s="128"/>
      <c r="F40" s="305"/>
      <c r="Q40" s="130"/>
    </row>
    <row r="41" spans="1:32" ht="12.75" customHeight="1" x14ac:dyDescent="0.2">
      <c r="A41" s="123">
        <f t="shared" si="0"/>
        <v>36</v>
      </c>
      <c r="B41" s="128"/>
      <c r="C41" s="128"/>
      <c r="D41" s="128"/>
      <c r="E41" s="128"/>
      <c r="F41" s="305"/>
    </row>
    <row r="42" spans="1:32" ht="12.75" customHeight="1" x14ac:dyDescent="0.2">
      <c r="A42" s="123">
        <f t="shared" si="0"/>
        <v>37</v>
      </c>
      <c r="B42" s="128"/>
      <c r="C42" s="128"/>
      <c r="D42" s="128"/>
      <c r="E42" s="128"/>
      <c r="F42" s="305"/>
    </row>
    <row r="43" spans="1:32" ht="12.75" customHeight="1" x14ac:dyDescent="0.2">
      <c r="A43" s="123">
        <f t="shared" si="0"/>
        <v>38</v>
      </c>
      <c r="B43" s="128"/>
      <c r="C43" s="128"/>
      <c r="D43" s="128"/>
      <c r="E43" s="128"/>
      <c r="F43" s="305"/>
    </row>
    <row r="44" spans="1:32" ht="12.75" customHeight="1" x14ac:dyDescent="0.2">
      <c r="A44" s="123">
        <f t="shared" si="0"/>
        <v>39</v>
      </c>
      <c r="B44" s="128"/>
      <c r="C44" s="128"/>
      <c r="D44" s="128"/>
      <c r="E44" s="128"/>
      <c r="F44" s="305"/>
      <c r="L44" s="224" t="s">
        <v>224</v>
      </c>
    </row>
    <row r="45" spans="1:32" ht="12.75" customHeight="1" x14ac:dyDescent="0.2">
      <c r="A45" s="239">
        <f t="shared" si="0"/>
        <v>40</v>
      </c>
      <c r="B45" s="302"/>
      <c r="C45" s="302"/>
      <c r="D45" s="302"/>
      <c r="E45" s="302"/>
      <c r="F45" s="312" t="s">
        <v>251</v>
      </c>
    </row>
    <row r="46" spans="1:32" x14ac:dyDescent="0.2">
      <c r="I46" s="359"/>
      <c r="J46" s="360"/>
      <c r="K46" s="360"/>
    </row>
    <row r="47" spans="1:32" x14ac:dyDescent="0.2">
      <c r="A47" s="308" t="s">
        <v>257</v>
      </c>
      <c r="B47" s="307"/>
      <c r="C47" s="307"/>
      <c r="D47" s="307"/>
      <c r="E47" s="307"/>
      <c r="I47" s="359"/>
      <c r="J47" s="360"/>
      <c r="K47" s="360"/>
    </row>
    <row r="48" spans="1:32" x14ac:dyDescent="0.2">
      <c r="I48" s="361"/>
      <c r="J48" s="361"/>
      <c r="K48" s="361"/>
    </row>
    <row r="49" spans="9:11" x14ac:dyDescent="0.2">
      <c r="I49" s="360"/>
      <c r="J49" s="360"/>
      <c r="K49" s="360"/>
    </row>
  </sheetData>
  <mergeCells count="79">
    <mergeCell ref="I15:I16"/>
    <mergeCell ref="K15:K16"/>
    <mergeCell ref="M15:M16"/>
    <mergeCell ref="O15:O16"/>
    <mergeCell ref="Q15:Q16"/>
    <mergeCell ref="J15:J16"/>
    <mergeCell ref="L15:L16"/>
    <mergeCell ref="N15:N16"/>
    <mergeCell ref="P15:P16"/>
    <mergeCell ref="I13:R13"/>
    <mergeCell ref="K5:M5"/>
    <mergeCell ref="K6:M6"/>
    <mergeCell ref="H6:J6"/>
    <mergeCell ref="N6:O6"/>
    <mergeCell ref="N7:O7"/>
    <mergeCell ref="N8:O8"/>
    <mergeCell ref="H11:R12"/>
    <mergeCell ref="P6:Q6"/>
    <mergeCell ref="P7:Q7"/>
    <mergeCell ref="P9:Q9"/>
    <mergeCell ref="A1:R2"/>
    <mergeCell ref="H3:L3"/>
    <mergeCell ref="B4:E4"/>
    <mergeCell ref="H4:L4"/>
    <mergeCell ref="H5:J5"/>
    <mergeCell ref="N5:O5"/>
    <mergeCell ref="M3:Q3"/>
    <mergeCell ref="M4:Q4"/>
    <mergeCell ref="M14:N14"/>
    <mergeCell ref="O14:P14"/>
    <mergeCell ref="Q14:R14"/>
    <mergeCell ref="K24:L24"/>
    <mergeCell ref="M24:N24"/>
    <mergeCell ref="O24:P24"/>
    <mergeCell ref="Q24:R24"/>
    <mergeCell ref="R15:R16"/>
    <mergeCell ref="AA16:AE16"/>
    <mergeCell ref="AA17:AE17"/>
    <mergeCell ref="AA18:AE18"/>
    <mergeCell ref="AA19:AE19"/>
    <mergeCell ref="AA20:AE20"/>
    <mergeCell ref="AA21:AE21"/>
    <mergeCell ref="AA22:AE22"/>
    <mergeCell ref="I23:J23"/>
    <mergeCell ref="K23:L23"/>
    <mergeCell ref="M23:N23"/>
    <mergeCell ref="O23:P23"/>
    <mergeCell ref="AA34:AF34"/>
    <mergeCell ref="I26:R26"/>
    <mergeCell ref="AA23:AE23"/>
    <mergeCell ref="I27:P29"/>
    <mergeCell ref="AA25:AF25"/>
    <mergeCell ref="AA26:AF26"/>
    <mergeCell ref="AA27:AF27"/>
    <mergeCell ref="Q23:R23"/>
    <mergeCell ref="AA28:AF28"/>
    <mergeCell ref="I31:L31"/>
    <mergeCell ref="AA29:AF29"/>
    <mergeCell ref="I32:L32"/>
    <mergeCell ref="I33:L33"/>
    <mergeCell ref="AA31:AF31"/>
    <mergeCell ref="AA32:AF33"/>
    <mergeCell ref="I24:J24"/>
    <mergeCell ref="I46:K46"/>
    <mergeCell ref="I47:K47"/>
    <mergeCell ref="I48:K48"/>
    <mergeCell ref="I49:K49"/>
    <mergeCell ref="H7:K7"/>
    <mergeCell ref="H8:K8"/>
    <mergeCell ref="H9:K9"/>
    <mergeCell ref="H10:K10"/>
    <mergeCell ref="I37:P39"/>
    <mergeCell ref="I30:L30"/>
    <mergeCell ref="I34:L34"/>
    <mergeCell ref="I35:L35"/>
    <mergeCell ref="I36:L36"/>
    <mergeCell ref="N9:O9"/>
    <mergeCell ref="I14:J14"/>
    <mergeCell ref="K14:L14"/>
  </mergeCells>
  <pageMargins left="0.7" right="0.7" top="0.75" bottom="0.75" header="0.3" footer="0.3"/>
  <pageSetup scale="83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54"/>
  <sheetViews>
    <sheetView zoomScale="70" zoomScaleNormal="70" zoomScaleSheetLayoutView="75" workbookViewId="0">
      <selection activeCell="F4" sqref="F4"/>
    </sheetView>
  </sheetViews>
  <sheetFormatPr defaultRowHeight="12.75" x14ac:dyDescent="0.2"/>
  <cols>
    <col min="1" max="1" width="13.28515625" customWidth="1"/>
    <col min="2" max="2" width="19.7109375" customWidth="1"/>
    <col min="3" max="3" width="51.140625" customWidth="1"/>
    <col min="4" max="4" width="19.7109375" customWidth="1"/>
    <col min="5" max="8" width="25.85546875" customWidth="1"/>
    <col min="9" max="9" width="25.85546875" style="1" customWidth="1"/>
    <col min="10" max="10" width="32.7109375" customWidth="1"/>
  </cols>
  <sheetData>
    <row r="1" spans="1:19" ht="18.600000000000001" customHeight="1" x14ac:dyDescent="0.2">
      <c r="A1" s="155"/>
      <c r="B1" s="10"/>
      <c r="C1" s="10"/>
      <c r="D1" s="10"/>
      <c r="E1" s="10"/>
      <c r="F1" s="156" t="s">
        <v>149</v>
      </c>
      <c r="G1" s="157" t="str">
        <f>IF('Cover Sheet'!H1="","",'Cover Sheet'!H1)</f>
        <v/>
      </c>
      <c r="H1" s="156" t="str">
        <f>IF('Cover Sheet'!M1="","",'Cover Sheet'!M1)</f>
        <v>Verified by (date/initials):</v>
      </c>
      <c r="I1" s="157" t="str">
        <f>IF('Cover Sheet'!N1="","",'Cover Sheet'!N1)</f>
        <v/>
      </c>
      <c r="J1" t="str">
        <f>IF('Cover Sheet'!O1="","",'Cover Sheet'!O1)</f>
        <v/>
      </c>
      <c r="K1" t="str">
        <f>IF('Cover Sheet'!P1="","",'Cover Sheet'!P1)</f>
        <v/>
      </c>
    </row>
    <row r="2" spans="1:19" x14ac:dyDescent="0.2">
      <c r="A2" s="158"/>
      <c r="G2">
        <v>55</v>
      </c>
      <c r="I2" s="159"/>
    </row>
    <row r="3" spans="1:19" ht="13.5" thickBot="1" x14ac:dyDescent="0.25">
      <c r="A3" s="42"/>
      <c r="I3" s="160"/>
    </row>
    <row r="4" spans="1:19" ht="33" customHeight="1" x14ac:dyDescent="0.4">
      <c r="A4" s="161"/>
      <c r="B4" s="11" t="s">
        <v>214</v>
      </c>
      <c r="C4" s="157" t="str">
        <f>IF('Cover Sheet'!F5="","",'Cover Sheet'!F5)</f>
        <v/>
      </c>
      <c r="E4" s="11" t="s">
        <v>215</v>
      </c>
      <c r="F4" s="472" t="str">
        <f>IF('Cover Sheet'!G7="","",'Cover Sheet'!G7)</f>
        <v/>
      </c>
      <c r="H4" s="11" t="s">
        <v>217</v>
      </c>
      <c r="I4" s="157" t="str">
        <f>IF('Cover Sheet'!M5="","",'Cover Sheet'!M5)</f>
        <v/>
      </c>
    </row>
    <row r="5" spans="1:19" ht="27" customHeight="1" thickBot="1" x14ac:dyDescent="0.35">
      <c r="A5" s="42"/>
      <c r="B5" s="11"/>
      <c r="C5" s="11"/>
      <c r="E5" s="11" t="s">
        <v>173</v>
      </c>
      <c r="F5" s="237"/>
      <c r="G5" s="11"/>
      <c r="H5" s="11" t="s">
        <v>172</v>
      </c>
      <c r="I5" s="238"/>
    </row>
    <row r="6" spans="1:19" x14ac:dyDescent="0.2">
      <c r="A6" s="42"/>
      <c r="I6" s="160"/>
    </row>
    <row r="7" spans="1:19" s="32" customFormat="1" ht="18.600000000000001" customHeight="1" x14ac:dyDescent="0.25">
      <c r="A7" s="162"/>
      <c r="D7" s="163" t="s">
        <v>2</v>
      </c>
      <c r="F7" s="233" t="s">
        <v>3</v>
      </c>
      <c r="H7" s="32" t="s">
        <v>1</v>
      </c>
      <c r="I7" s="164"/>
    </row>
    <row r="8" spans="1:19" x14ac:dyDescent="0.2">
      <c r="A8" s="42"/>
      <c r="I8" s="160"/>
    </row>
    <row r="9" spans="1:19" ht="6.6" customHeight="1" thickBot="1" x14ac:dyDescent="0.25">
      <c r="A9" s="42"/>
      <c r="I9" s="160"/>
    </row>
    <row r="10" spans="1:19" s="3" customFormat="1" ht="30" customHeight="1" thickBot="1" x14ac:dyDescent="0.35">
      <c r="A10" s="165"/>
      <c r="B10" s="166"/>
      <c r="C10" s="167" t="s">
        <v>65</v>
      </c>
      <c r="D10" s="467" t="str">
        <f>IF('Cover Sheet'!E11="","",'Cover Sheet'!E11)</f>
        <v/>
      </c>
      <c r="E10" s="166"/>
      <c r="F10" s="166"/>
      <c r="G10" s="226" t="s">
        <v>40</v>
      </c>
      <c r="H10" s="467" t="str">
        <f>IF('Cover Sheet'!K11="","",'Cover Sheet'!K11)</f>
        <v/>
      </c>
      <c r="I10" s="168"/>
      <c r="J10" s="4"/>
      <c r="K10" s="43"/>
    </row>
    <row r="11" spans="1:19" ht="33.75" customHeight="1" x14ac:dyDescent="0.3">
      <c r="A11" s="152" t="s">
        <v>0</v>
      </c>
      <c r="B11" s="13"/>
      <c r="C11" s="13"/>
      <c r="D11" s="153"/>
      <c r="E11" s="153"/>
      <c r="F11" s="153"/>
      <c r="G11" s="153"/>
      <c r="H11" s="153"/>
      <c r="I11" s="154"/>
      <c r="J11" s="1"/>
    </row>
    <row r="12" spans="1:19" ht="33" customHeight="1" x14ac:dyDescent="0.2">
      <c r="B12" s="1"/>
      <c r="D12" s="418" t="s">
        <v>164</v>
      </c>
      <c r="E12" s="419"/>
      <c r="F12" s="419"/>
      <c r="G12" s="419"/>
      <c r="H12" s="419"/>
      <c r="I12" s="420"/>
      <c r="J12" s="121"/>
    </row>
    <row r="13" spans="1:19" ht="33.75" customHeight="1" x14ac:dyDescent="0.5">
      <c r="B13" s="1"/>
      <c r="D13" s="415" t="s">
        <v>163</v>
      </c>
      <c r="E13" s="416"/>
      <c r="F13" s="416"/>
      <c r="G13" s="416"/>
      <c r="H13" s="416"/>
      <c r="I13" s="417"/>
      <c r="J13" s="109"/>
      <c r="R13" s="119"/>
      <c r="S13" s="119"/>
    </row>
    <row r="14" spans="1:19" ht="33" customHeight="1" x14ac:dyDescent="0.4">
      <c r="B14" s="1"/>
      <c r="D14" s="415" t="s">
        <v>159</v>
      </c>
      <c r="E14" s="416"/>
      <c r="F14" s="416"/>
      <c r="G14" s="416"/>
      <c r="H14" s="416"/>
      <c r="I14" s="417"/>
      <c r="J14" s="109"/>
      <c r="R14" s="119"/>
      <c r="S14" s="119"/>
    </row>
    <row r="15" spans="1:19" ht="21.75" customHeight="1" x14ac:dyDescent="0.3">
      <c r="B15" s="1"/>
      <c r="D15" s="421" t="s">
        <v>165</v>
      </c>
      <c r="E15" s="422"/>
      <c r="F15" s="422"/>
      <c r="G15" s="422"/>
      <c r="H15" s="422"/>
      <c r="I15" s="423"/>
      <c r="J15" s="120"/>
      <c r="R15" s="118"/>
      <c r="S15" s="118"/>
    </row>
    <row r="16" spans="1:19" ht="38.450000000000003" customHeight="1" thickBot="1" x14ac:dyDescent="0.3">
      <c r="B16" s="1"/>
      <c r="D16" s="77" t="s">
        <v>10</v>
      </c>
      <c r="E16" s="30" t="s">
        <v>58</v>
      </c>
      <c r="F16" s="31" t="s">
        <v>59</v>
      </c>
      <c r="G16" s="31" t="s">
        <v>60</v>
      </c>
      <c r="H16" s="31" t="s">
        <v>62</v>
      </c>
      <c r="I16" s="30" t="s">
        <v>61</v>
      </c>
    </row>
    <row r="17" spans="1:11" ht="36" customHeight="1" thickTop="1" thickBot="1" x14ac:dyDescent="0.4">
      <c r="B17" s="1"/>
      <c r="D17" s="78" t="s">
        <v>5</v>
      </c>
      <c r="E17" s="79"/>
      <c r="F17" s="79"/>
      <c r="G17" s="79"/>
      <c r="H17" s="79"/>
      <c r="I17" s="79"/>
    </row>
    <row r="18" spans="1:11" ht="36" customHeight="1" thickTop="1" thickBot="1" x14ac:dyDescent="0.45">
      <c r="A18" s="109"/>
      <c r="B18" s="1"/>
      <c r="D18" s="6">
        <v>2</v>
      </c>
      <c r="E18" s="79"/>
      <c r="F18" s="79"/>
      <c r="G18" s="79"/>
      <c r="H18" s="79"/>
      <c r="I18" s="79"/>
    </row>
    <row r="19" spans="1:11" ht="36" customHeight="1" thickTop="1" thickBot="1" x14ac:dyDescent="0.4">
      <c r="B19" s="1"/>
      <c r="D19" s="5">
        <v>3</v>
      </c>
      <c r="E19" s="79"/>
      <c r="F19" s="79"/>
      <c r="G19" s="79"/>
      <c r="H19" s="79"/>
      <c r="I19" s="79"/>
    </row>
    <row r="20" spans="1:11" ht="36" customHeight="1" thickTop="1" thickBot="1" x14ac:dyDescent="0.4">
      <c r="A20" s="424" t="s">
        <v>101</v>
      </c>
      <c r="B20" s="424"/>
      <c r="C20" s="424"/>
      <c r="D20" s="5">
        <v>4</v>
      </c>
      <c r="E20" s="79"/>
      <c r="F20" s="79"/>
      <c r="G20" s="79"/>
      <c r="H20" s="79"/>
      <c r="I20" s="79"/>
    </row>
    <row r="21" spans="1:11" ht="36" customHeight="1" thickTop="1" thickBot="1" x14ac:dyDescent="0.4">
      <c r="A21" s="52" t="s">
        <v>51</v>
      </c>
      <c r="B21" s="53" t="s">
        <v>93</v>
      </c>
      <c r="C21" s="53" t="s">
        <v>94</v>
      </c>
      <c r="D21" s="111">
        <v>5</v>
      </c>
      <c r="E21" s="79"/>
      <c r="F21" s="79"/>
      <c r="G21" s="79"/>
      <c r="H21" s="79"/>
      <c r="I21" s="79"/>
      <c r="K21" s="2"/>
    </row>
    <row r="22" spans="1:11" ht="36" customHeight="1" thickTop="1" thickBot="1" x14ac:dyDescent="0.4">
      <c r="A22" s="56" t="s">
        <v>52</v>
      </c>
      <c r="B22" s="57" t="s">
        <v>98</v>
      </c>
      <c r="C22" s="57" t="s">
        <v>97</v>
      </c>
      <c r="D22" s="110" t="s">
        <v>6</v>
      </c>
      <c r="E22" s="79"/>
      <c r="F22" s="79"/>
      <c r="G22" s="79"/>
      <c r="H22" s="79"/>
      <c r="I22" s="79"/>
      <c r="K22" s="1"/>
    </row>
    <row r="23" spans="1:11" ht="36" customHeight="1" thickTop="1" thickBot="1" x14ac:dyDescent="0.4">
      <c r="A23" s="54" t="s">
        <v>53</v>
      </c>
      <c r="B23" s="55" t="s">
        <v>99</v>
      </c>
      <c r="C23" s="55" t="s">
        <v>96</v>
      </c>
      <c r="D23" s="6">
        <v>7</v>
      </c>
      <c r="E23" s="79"/>
      <c r="F23" s="79"/>
      <c r="G23" s="79"/>
      <c r="H23" s="79"/>
      <c r="I23" s="79"/>
      <c r="K23" s="1"/>
    </row>
    <row r="24" spans="1:11" ht="36" customHeight="1" thickTop="1" thickBot="1" x14ac:dyDescent="0.4">
      <c r="A24" s="425" t="s">
        <v>95</v>
      </c>
      <c r="B24" s="425"/>
      <c r="C24" s="425"/>
      <c r="D24" s="5">
        <v>8</v>
      </c>
      <c r="E24" s="79"/>
      <c r="F24" s="79"/>
      <c r="G24" s="79"/>
      <c r="H24" s="79"/>
      <c r="I24" s="79"/>
      <c r="K24" s="1"/>
    </row>
    <row r="25" spans="1:11" ht="36" customHeight="1" thickTop="1" thickBot="1" x14ac:dyDescent="0.4">
      <c r="B25" s="1"/>
      <c r="D25" s="5">
        <v>9</v>
      </c>
      <c r="E25" s="79"/>
      <c r="F25" s="79"/>
      <c r="G25" s="79"/>
      <c r="H25" s="79"/>
      <c r="I25" s="79"/>
      <c r="K25" s="1"/>
    </row>
    <row r="26" spans="1:11" ht="36" customHeight="1" thickTop="1" thickBot="1" x14ac:dyDescent="0.4">
      <c r="A26" s="424" t="s">
        <v>102</v>
      </c>
      <c r="B26" s="424"/>
      <c r="C26" s="424"/>
      <c r="D26" s="111">
        <v>10</v>
      </c>
      <c r="E26" s="79"/>
      <c r="F26" s="79"/>
      <c r="G26" s="79"/>
      <c r="H26" s="79"/>
      <c r="I26" s="79"/>
      <c r="K26" s="1"/>
    </row>
    <row r="27" spans="1:11" ht="36" customHeight="1" thickTop="1" thickBot="1" x14ac:dyDescent="0.4">
      <c r="A27" s="98" t="s">
        <v>54</v>
      </c>
      <c r="B27" s="428" t="s">
        <v>104</v>
      </c>
      <c r="C27" s="428"/>
      <c r="D27" s="236" t="s">
        <v>7</v>
      </c>
      <c r="E27" s="79"/>
      <c r="F27" s="79"/>
      <c r="G27" s="79"/>
      <c r="H27" s="79"/>
      <c r="I27" s="79"/>
      <c r="K27" s="2"/>
    </row>
    <row r="28" spans="1:11" ht="36" customHeight="1" thickTop="1" thickBot="1" x14ac:dyDescent="0.4">
      <c r="A28" s="101" t="s">
        <v>55</v>
      </c>
      <c r="B28" s="429" t="s">
        <v>103</v>
      </c>
      <c r="C28" s="429"/>
      <c r="D28" s="6">
        <v>12</v>
      </c>
      <c r="E28" s="79"/>
      <c r="F28" s="79"/>
      <c r="G28" s="79"/>
      <c r="H28" s="79"/>
      <c r="I28" s="79"/>
      <c r="K28" s="2"/>
    </row>
    <row r="29" spans="1:11" ht="36" customHeight="1" thickTop="1" thickBot="1" x14ac:dyDescent="0.4">
      <c r="A29" s="102" t="s">
        <v>56</v>
      </c>
      <c r="B29" s="426" t="s">
        <v>145</v>
      </c>
      <c r="C29" s="426"/>
      <c r="D29" s="5">
        <v>13</v>
      </c>
      <c r="E29" s="79"/>
      <c r="F29" s="79"/>
      <c r="G29" s="79"/>
      <c r="H29" s="79"/>
      <c r="I29" s="79"/>
      <c r="K29" s="2"/>
    </row>
    <row r="30" spans="1:11" ht="36" customHeight="1" thickTop="1" thickBot="1" x14ac:dyDescent="0.4">
      <c r="B30" s="1"/>
      <c r="D30" s="5">
        <v>14</v>
      </c>
      <c r="E30" s="79"/>
      <c r="F30" s="79"/>
      <c r="G30" s="79"/>
      <c r="H30" s="79"/>
      <c r="I30" s="79"/>
      <c r="K30" s="2"/>
    </row>
    <row r="31" spans="1:11" ht="36" customHeight="1" thickTop="1" thickBot="1" x14ac:dyDescent="0.4">
      <c r="A31" s="427" t="s">
        <v>80</v>
      </c>
      <c r="B31" s="427"/>
      <c r="C31" s="427"/>
      <c r="D31" s="111">
        <v>15</v>
      </c>
      <c r="E31" s="79"/>
      <c r="F31" s="79"/>
      <c r="G31" s="79"/>
      <c r="H31" s="79"/>
      <c r="I31" s="79"/>
      <c r="K31" s="2"/>
    </row>
    <row r="32" spans="1:11" ht="36" customHeight="1" thickTop="1" thickBot="1" x14ac:dyDescent="0.4">
      <c r="B32" s="1"/>
      <c r="D32" s="110" t="s">
        <v>8</v>
      </c>
      <c r="E32" s="79"/>
      <c r="F32" s="79"/>
      <c r="G32" s="79"/>
      <c r="H32" s="79"/>
      <c r="I32" s="79"/>
      <c r="K32" s="2"/>
    </row>
    <row r="33" spans="1:9" ht="36" customHeight="1" thickTop="1" thickBot="1" x14ac:dyDescent="0.4">
      <c r="B33" s="1"/>
      <c r="D33" s="6">
        <v>17</v>
      </c>
      <c r="E33" s="79"/>
      <c r="F33" s="79"/>
      <c r="G33" s="79"/>
      <c r="H33" s="79"/>
      <c r="I33" s="79"/>
    </row>
    <row r="34" spans="1:9" ht="36" customHeight="1" thickTop="1" thickBot="1" x14ac:dyDescent="0.4">
      <c r="B34" s="1"/>
      <c r="D34" s="5">
        <v>18</v>
      </c>
      <c r="E34" s="79"/>
      <c r="F34" s="79"/>
      <c r="G34" s="79"/>
      <c r="H34" s="79"/>
      <c r="I34" s="79"/>
    </row>
    <row r="35" spans="1:9" ht="36" customHeight="1" thickTop="1" thickBot="1" x14ac:dyDescent="0.4">
      <c r="B35" s="1"/>
      <c r="D35" s="5">
        <v>19</v>
      </c>
      <c r="E35" s="79"/>
      <c r="F35" s="79"/>
      <c r="G35" s="79"/>
      <c r="H35" s="79"/>
      <c r="I35" s="79"/>
    </row>
    <row r="36" spans="1:9" ht="36" customHeight="1" thickTop="1" thickBot="1" x14ac:dyDescent="0.4">
      <c r="B36" s="1"/>
      <c r="D36" s="111">
        <v>20</v>
      </c>
      <c r="E36" s="79"/>
      <c r="F36" s="79"/>
      <c r="G36" s="79"/>
      <c r="H36" s="79"/>
      <c r="I36" s="79"/>
    </row>
    <row r="37" spans="1:9" ht="36" customHeight="1" thickTop="1" thickBot="1" x14ac:dyDescent="0.4">
      <c r="B37" s="1"/>
      <c r="D37" s="110" t="s">
        <v>9</v>
      </c>
      <c r="E37" s="79"/>
      <c r="F37" s="79"/>
      <c r="G37" s="79"/>
      <c r="H37" s="79"/>
      <c r="I37" s="79"/>
    </row>
    <row r="38" spans="1:9" ht="36" customHeight="1" thickTop="1" thickBot="1" x14ac:dyDescent="0.4">
      <c r="B38" s="1"/>
      <c r="D38" s="112"/>
      <c r="E38" s="83"/>
      <c r="F38" s="83"/>
      <c r="G38" s="82"/>
      <c r="H38" s="83"/>
      <c r="I38" s="113"/>
    </row>
    <row r="39" spans="1:9" ht="35.450000000000003" customHeight="1" thickTop="1" x14ac:dyDescent="0.3">
      <c r="B39" s="1"/>
      <c r="D39" s="114"/>
      <c r="E39" s="13"/>
      <c r="F39" s="115" t="s">
        <v>66</v>
      </c>
      <c r="G39" s="116">
        <f>COUNTIF(E17:I37,"sand")+COUNTIF(E17:I37,"fines")</f>
        <v>0</v>
      </c>
      <c r="H39" s="117" t="s">
        <v>67</v>
      </c>
      <c r="I39" s="234">
        <f>(G39/105)*100</f>
        <v>0</v>
      </c>
    </row>
    <row r="40" spans="1:9" ht="35.450000000000003" customHeight="1" x14ac:dyDescent="0.35">
      <c r="A40" s="38"/>
      <c r="B40" s="39"/>
      <c r="C40" s="40"/>
      <c r="D40" s="40"/>
      <c r="E40" s="41"/>
      <c r="F40" s="41"/>
    </row>
    <row r="41" spans="1:9" ht="35.450000000000003" customHeight="1" x14ac:dyDescent="0.2">
      <c r="B41" s="41"/>
      <c r="C41" s="41"/>
      <c r="D41" s="41"/>
    </row>
    <row r="42" spans="1:9" ht="35.450000000000003" customHeight="1" x14ac:dyDescent="0.2"/>
    <row r="43" spans="1:9" ht="35.450000000000003" customHeight="1" x14ac:dyDescent="0.2"/>
    <row r="44" spans="1:9" ht="35.450000000000003" customHeight="1" x14ac:dyDescent="0.3">
      <c r="F44" s="3"/>
    </row>
    <row r="45" spans="1:9" ht="35.450000000000003" customHeight="1" x14ac:dyDescent="0.2"/>
    <row r="46" spans="1:9" ht="35.450000000000003" customHeight="1" x14ac:dyDescent="0.2"/>
    <row r="47" spans="1:9" ht="15.6" customHeight="1" x14ac:dyDescent="0.2"/>
    <row r="50" ht="39" customHeight="1" x14ac:dyDescent="0.2"/>
    <row r="51" ht="40.15" customHeight="1" x14ac:dyDescent="0.2"/>
    <row r="52" ht="40.15" customHeight="1" x14ac:dyDescent="0.2"/>
    <row r="53" ht="40.15" customHeight="1" x14ac:dyDescent="0.2"/>
    <row r="54" ht="25.15" customHeight="1" x14ac:dyDescent="0.2"/>
  </sheetData>
  <mergeCells count="11">
    <mergeCell ref="A24:C24"/>
    <mergeCell ref="B29:C29"/>
    <mergeCell ref="A31:C31"/>
    <mergeCell ref="A26:C26"/>
    <mergeCell ref="B27:C27"/>
    <mergeCell ref="B28:C28"/>
    <mergeCell ref="D14:I14"/>
    <mergeCell ref="D12:I12"/>
    <mergeCell ref="D13:I13"/>
    <mergeCell ref="D15:I15"/>
    <mergeCell ref="A20:C20"/>
  </mergeCells>
  <phoneticPr fontId="0" type="noConversion"/>
  <pageMargins left="0.84" right="0.17" top="0.17" bottom="0.19" header="0.17" footer="0.17"/>
  <pageSetup scale="48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K43"/>
  <sheetViews>
    <sheetView zoomScale="70" zoomScaleNormal="70" workbookViewId="0">
      <selection activeCell="H5" sqref="H5:I5"/>
    </sheetView>
  </sheetViews>
  <sheetFormatPr defaultRowHeight="12.75" x14ac:dyDescent="0.2"/>
  <cols>
    <col min="1" max="1" width="3.85546875" style="251" customWidth="1"/>
    <col min="2" max="2" width="15.85546875" style="251" customWidth="1"/>
    <col min="3" max="3" width="19.140625" style="251" customWidth="1"/>
    <col min="4" max="4" width="18.28515625" style="251" customWidth="1"/>
    <col min="5" max="10" width="15.85546875" style="251" customWidth="1"/>
    <col min="11" max="16384" width="9.140625" style="251"/>
  </cols>
  <sheetData>
    <row r="1" spans="1:10" x14ac:dyDescent="0.2">
      <c r="A1" s="252"/>
      <c r="B1" s="247"/>
      <c r="C1" s="247"/>
      <c r="D1" s="247"/>
      <c r="E1" s="247"/>
      <c r="F1" s="284" t="s">
        <v>149</v>
      </c>
      <c r="G1" s="249" t="str">
        <f>IF('Cover Sheet'!H1="","",'Cover Sheet'!H1)</f>
        <v/>
      </c>
      <c r="H1" s="250"/>
      <c r="I1" s="284" t="s">
        <v>150</v>
      </c>
      <c r="J1" s="249" t="str">
        <f>IF('Cover Sheet'!N1="","",'Cover Sheet'!N1)</f>
        <v/>
      </c>
    </row>
    <row r="2" spans="1:10" x14ac:dyDescent="0.2">
      <c r="A2" s="285"/>
      <c r="B2" s="247"/>
      <c r="C2" s="247"/>
      <c r="D2" s="247"/>
      <c r="E2" s="247"/>
      <c r="F2" s="247"/>
      <c r="G2" s="247"/>
      <c r="H2" s="247"/>
      <c r="I2" s="286"/>
      <c r="J2" s="247"/>
    </row>
    <row r="3" spans="1:10" x14ac:dyDescent="0.2">
      <c r="A3" s="285"/>
      <c r="B3" s="247"/>
      <c r="C3" s="247"/>
      <c r="D3" s="247"/>
      <c r="E3" s="247"/>
      <c r="F3" s="247"/>
      <c r="G3" s="247"/>
      <c r="H3" s="247"/>
      <c r="I3" s="286"/>
      <c r="J3" s="247"/>
    </row>
    <row r="4" spans="1:10" ht="13.15" customHeight="1" x14ac:dyDescent="0.2">
      <c r="A4" s="247"/>
      <c r="B4" s="247"/>
      <c r="C4" s="247"/>
      <c r="D4" s="247"/>
      <c r="E4" s="247"/>
      <c r="F4" s="247"/>
      <c r="G4" s="247"/>
      <c r="H4" s="247"/>
      <c r="I4" s="247"/>
      <c r="J4" s="247"/>
    </row>
    <row r="5" spans="1:10" ht="27" thickBot="1" x14ac:dyDescent="0.45">
      <c r="A5" s="254"/>
      <c r="B5" s="247"/>
      <c r="C5" s="264" t="s">
        <v>213</v>
      </c>
      <c r="D5" s="436" t="str">
        <f>IF('Cover Sheet'!F5="","",'Cover Sheet'!F5)</f>
        <v/>
      </c>
      <c r="E5" s="436" t="str">
        <f>IF('Cover Sheet'!F5="","",'Cover Sheet'!F5)</f>
        <v/>
      </c>
      <c r="G5" s="264" t="s">
        <v>77</v>
      </c>
      <c r="H5" s="468" t="str">
        <f>IF('Cover Sheet'!G7="","",'Cover Sheet'!G7)</f>
        <v/>
      </c>
      <c r="I5" s="468"/>
      <c r="J5" s="247"/>
    </row>
    <row r="6" spans="1:10" ht="13.15" customHeight="1" x14ac:dyDescent="0.4">
      <c r="A6" s="254"/>
      <c r="B6" s="247"/>
      <c r="C6" s="247"/>
      <c r="D6" s="247"/>
      <c r="E6" s="247"/>
      <c r="F6" s="247"/>
      <c r="G6" s="247"/>
      <c r="H6" s="247"/>
      <c r="I6" s="261"/>
      <c r="J6" s="247"/>
    </row>
    <row r="7" spans="1:10" ht="24.6" customHeight="1" thickBot="1" x14ac:dyDescent="0.4">
      <c r="A7" s="247"/>
      <c r="B7" s="247"/>
      <c r="C7" s="287" t="s">
        <v>173</v>
      </c>
      <c r="D7" s="436"/>
      <c r="E7" s="436"/>
      <c r="G7" s="287" t="s">
        <v>172</v>
      </c>
      <c r="H7" s="436"/>
      <c r="I7" s="436"/>
      <c r="J7" s="247"/>
    </row>
    <row r="8" spans="1:10" ht="13.5" thickBot="1" x14ac:dyDescent="0.25">
      <c r="A8" s="247"/>
      <c r="B8" s="247"/>
      <c r="C8" s="247"/>
      <c r="D8" s="247"/>
      <c r="E8" s="247"/>
      <c r="F8" s="247"/>
      <c r="G8" s="247"/>
      <c r="H8" s="247"/>
      <c r="I8" s="261"/>
      <c r="J8" s="247"/>
    </row>
    <row r="9" spans="1:10" ht="39.950000000000003" customHeight="1" thickBot="1" x14ac:dyDescent="0.25">
      <c r="A9" s="247"/>
      <c r="B9" s="247"/>
      <c r="C9" s="437" t="s">
        <v>34</v>
      </c>
      <c r="D9" s="438"/>
      <c r="E9" s="288" t="s">
        <v>5</v>
      </c>
      <c r="F9" s="288" t="s">
        <v>6</v>
      </c>
      <c r="G9" s="288" t="s">
        <v>7</v>
      </c>
      <c r="H9" s="288" t="s">
        <v>8</v>
      </c>
      <c r="I9" s="288" t="s">
        <v>9</v>
      </c>
      <c r="J9" s="247"/>
    </row>
    <row r="10" spans="1:10" ht="39.950000000000003" customHeight="1" thickTop="1" thickBot="1" x14ac:dyDescent="0.25">
      <c r="A10" s="247"/>
      <c r="B10" s="247"/>
      <c r="C10" s="439" t="s">
        <v>35</v>
      </c>
      <c r="D10" s="440"/>
      <c r="E10" s="227"/>
      <c r="F10" s="227"/>
      <c r="G10" s="227"/>
      <c r="H10" s="227"/>
      <c r="I10" s="227"/>
      <c r="J10" s="247"/>
    </row>
    <row r="11" spans="1:10" ht="39.950000000000003" customHeight="1" thickBot="1" x14ac:dyDescent="0.25">
      <c r="A11" s="247"/>
      <c r="B11" s="247"/>
      <c r="C11" s="434" t="s">
        <v>47</v>
      </c>
      <c r="D11" s="435"/>
      <c r="E11" s="227"/>
      <c r="F11" s="227"/>
      <c r="G11" s="227"/>
      <c r="H11" s="227"/>
      <c r="I11" s="227"/>
      <c r="J11" s="247"/>
    </row>
    <row r="12" spans="1:10" ht="39.950000000000003" customHeight="1" thickBot="1" x14ac:dyDescent="0.25">
      <c r="A12" s="247"/>
      <c r="B12" s="247"/>
      <c r="C12" s="434" t="s">
        <v>48</v>
      </c>
      <c r="D12" s="435"/>
      <c r="E12" s="227"/>
      <c r="F12" s="227"/>
      <c r="G12" s="227"/>
      <c r="H12" s="227"/>
      <c r="I12" s="227"/>
      <c r="J12" s="247"/>
    </row>
    <row r="13" spans="1:10" ht="39.950000000000003" customHeight="1" thickBot="1" x14ac:dyDescent="0.25">
      <c r="A13" s="247"/>
      <c r="B13" s="247"/>
      <c r="C13" s="434" t="s">
        <v>50</v>
      </c>
      <c r="D13" s="435"/>
      <c r="E13" s="227"/>
      <c r="F13" s="227"/>
      <c r="G13" s="227"/>
      <c r="H13" s="227"/>
      <c r="I13" s="227"/>
      <c r="J13" s="247"/>
    </row>
    <row r="14" spans="1:10" ht="39.950000000000003" customHeight="1" thickBot="1" x14ac:dyDescent="0.25">
      <c r="A14" s="247"/>
      <c r="B14" s="247"/>
      <c r="C14" s="434" t="s">
        <v>49</v>
      </c>
      <c r="D14" s="435"/>
      <c r="E14" s="227"/>
      <c r="F14" s="227"/>
      <c r="G14" s="227"/>
      <c r="H14" s="227"/>
      <c r="I14" s="227"/>
      <c r="J14" s="247"/>
    </row>
    <row r="15" spans="1:10" ht="39.6" customHeight="1" thickBot="1" x14ac:dyDescent="0.25">
      <c r="A15" s="247"/>
      <c r="B15" s="247"/>
      <c r="C15" s="430" t="s">
        <v>36</v>
      </c>
      <c r="D15" s="431"/>
      <c r="E15" s="228"/>
      <c r="F15" s="227"/>
      <c r="G15" s="227"/>
      <c r="H15" s="227"/>
      <c r="I15" s="227"/>
      <c r="J15" s="247"/>
    </row>
    <row r="16" spans="1:10" ht="40.15" customHeight="1" thickTop="1" thickBot="1" x14ac:dyDescent="0.25">
      <c r="A16" s="247"/>
      <c r="B16" s="247"/>
      <c r="C16" s="432" t="s">
        <v>37</v>
      </c>
      <c r="D16" s="433"/>
      <c r="E16" s="289" t="str">
        <f>IF(E15="","",SUM(E10:E15))</f>
        <v/>
      </c>
      <c r="F16" s="289" t="str">
        <f>IF(F15="","",SUM(F10:F15))</f>
        <v/>
      </c>
      <c r="G16" s="289" t="str">
        <f>IF(G15="","",SUM(G10:G15))</f>
        <v/>
      </c>
      <c r="H16" s="289" t="str">
        <f>IF(H15="","",SUM(H10:H15))</f>
        <v/>
      </c>
      <c r="I16" s="289" t="str">
        <f>IF(I15="","",SUM(I10:I15))</f>
        <v/>
      </c>
      <c r="J16" s="247"/>
    </row>
    <row r="17" spans="1:10" x14ac:dyDescent="0.2">
      <c r="A17" s="247"/>
      <c r="B17" s="247"/>
      <c r="C17" s="247"/>
      <c r="D17" s="247"/>
      <c r="E17" s="247"/>
      <c r="F17" s="247"/>
      <c r="G17" s="247"/>
      <c r="H17" s="247"/>
      <c r="I17" s="247"/>
      <c r="J17" s="247"/>
    </row>
    <row r="18" spans="1:10" ht="19.5" thickBot="1" x14ac:dyDescent="0.35">
      <c r="A18" s="247"/>
      <c r="B18" s="247"/>
      <c r="C18" s="290" t="s">
        <v>38</v>
      </c>
      <c r="D18" s="247"/>
      <c r="E18" s="247"/>
      <c r="F18" s="247"/>
      <c r="G18" s="247"/>
      <c r="H18" s="247"/>
      <c r="I18" s="247"/>
      <c r="J18" s="247"/>
    </row>
    <row r="19" spans="1:10" ht="39.6" customHeight="1" thickBot="1" x14ac:dyDescent="0.35">
      <c r="A19" s="247"/>
      <c r="B19" s="246" t="s">
        <v>220</v>
      </c>
      <c r="C19" s="247"/>
      <c r="D19" s="247"/>
      <c r="G19" s="291" t="str">
        <f>IF(I16="","",(SUM(E16:I16)/5.1))</f>
        <v/>
      </c>
      <c r="H19" s="247"/>
      <c r="I19" s="247"/>
      <c r="J19" s="247"/>
    </row>
    <row r="20" spans="1:10" x14ac:dyDescent="0.2">
      <c r="A20" s="247"/>
      <c r="B20" s="247"/>
      <c r="C20" s="247"/>
      <c r="D20" s="247"/>
      <c r="J20" s="247"/>
    </row>
    <row r="21" spans="1:10" x14ac:dyDescent="0.2">
      <c r="A21" s="247"/>
      <c r="B21" s="247"/>
      <c r="C21" s="247"/>
      <c r="D21" s="247"/>
      <c r="I21" s="247"/>
      <c r="J21" s="247"/>
    </row>
    <row r="22" spans="1:10" x14ac:dyDescent="0.2">
      <c r="A22" s="247"/>
      <c r="B22" s="247"/>
      <c r="C22" s="247"/>
      <c r="D22" s="247"/>
      <c r="I22" s="247"/>
      <c r="J22" s="247"/>
    </row>
    <row r="23" spans="1:10" x14ac:dyDescent="0.2">
      <c r="A23" s="247"/>
      <c r="B23" s="247"/>
      <c r="C23" s="247"/>
      <c r="D23" s="247"/>
      <c r="I23" s="247"/>
      <c r="J23" s="247"/>
    </row>
    <row r="24" spans="1:10" x14ac:dyDescent="0.2">
      <c r="A24" s="247"/>
      <c r="B24" s="247"/>
      <c r="C24" s="247"/>
      <c r="D24" s="247"/>
      <c r="I24" s="247"/>
      <c r="J24" s="247"/>
    </row>
    <row r="25" spans="1:10" x14ac:dyDescent="0.2">
      <c r="A25" s="247"/>
      <c r="B25" s="247"/>
      <c r="C25" s="247"/>
      <c r="D25" s="247"/>
      <c r="I25" s="247"/>
      <c r="J25" s="247"/>
    </row>
    <row r="26" spans="1:10" x14ac:dyDescent="0.2">
      <c r="A26" s="247"/>
      <c r="B26" s="247"/>
      <c r="C26" s="247"/>
      <c r="D26" s="247"/>
      <c r="I26" s="247"/>
      <c r="J26" s="247"/>
    </row>
    <row r="27" spans="1:10" x14ac:dyDescent="0.2">
      <c r="A27" s="247"/>
      <c r="B27" s="247"/>
      <c r="C27" s="247"/>
      <c r="D27" s="247"/>
      <c r="I27" s="247"/>
      <c r="J27" s="247"/>
    </row>
    <row r="28" spans="1:10" x14ac:dyDescent="0.2">
      <c r="A28" s="247"/>
      <c r="B28" s="247"/>
      <c r="C28" s="247"/>
      <c r="D28" s="247"/>
      <c r="I28" s="247"/>
      <c r="J28" s="247"/>
    </row>
    <row r="29" spans="1:10" x14ac:dyDescent="0.2">
      <c r="A29" s="247"/>
      <c r="B29" s="247"/>
      <c r="C29" s="247"/>
      <c r="D29" s="247"/>
      <c r="I29" s="247"/>
      <c r="J29" s="247"/>
    </row>
    <row r="30" spans="1:10" x14ac:dyDescent="0.2">
      <c r="A30" s="247"/>
      <c r="B30" s="247"/>
      <c r="C30" s="247"/>
      <c r="D30" s="247"/>
      <c r="I30" s="247"/>
      <c r="J30" s="247"/>
    </row>
    <row r="31" spans="1:10" x14ac:dyDescent="0.2">
      <c r="A31" s="247"/>
      <c r="B31" s="247"/>
      <c r="C31" s="247"/>
      <c r="D31" s="247"/>
      <c r="I31" s="247"/>
      <c r="J31" s="247"/>
    </row>
    <row r="32" spans="1:10" x14ac:dyDescent="0.2">
      <c r="A32" s="247"/>
      <c r="B32" s="247"/>
      <c r="C32" s="247"/>
      <c r="D32" s="247"/>
      <c r="I32" s="247"/>
      <c r="J32" s="247"/>
    </row>
    <row r="33" spans="1:11" x14ac:dyDescent="0.2">
      <c r="A33" s="247"/>
      <c r="B33" s="247"/>
      <c r="C33" s="247"/>
      <c r="D33" s="247"/>
      <c r="I33" s="247"/>
      <c r="J33" s="247"/>
    </row>
    <row r="34" spans="1:11" x14ac:dyDescent="0.2">
      <c r="A34" s="247"/>
      <c r="B34" s="247"/>
      <c r="C34" s="247"/>
      <c r="D34" s="247"/>
      <c r="I34" s="247"/>
      <c r="J34" s="247"/>
    </row>
    <row r="35" spans="1:11" ht="13.15" customHeight="1" thickBot="1" x14ac:dyDescent="0.25">
      <c r="A35" s="247"/>
      <c r="B35" s="247"/>
      <c r="C35" s="247"/>
      <c r="D35" s="247"/>
      <c r="I35" s="247"/>
      <c r="J35" s="247"/>
    </row>
    <row r="36" spans="1:11" ht="18" customHeight="1" x14ac:dyDescent="0.2">
      <c r="A36" s="247"/>
      <c r="B36" s="292" t="s">
        <v>245</v>
      </c>
      <c r="C36" s="293"/>
      <c r="D36" s="293"/>
      <c r="E36" s="293"/>
      <c r="F36" s="293"/>
      <c r="G36" s="293"/>
      <c r="H36" s="293"/>
      <c r="I36" s="293"/>
      <c r="J36" s="294"/>
    </row>
    <row r="37" spans="1:11" ht="13.15" customHeight="1" x14ac:dyDescent="0.2">
      <c r="A37" s="247"/>
      <c r="B37" s="295"/>
      <c r="C37" s="247"/>
      <c r="D37" s="247"/>
      <c r="E37" s="247"/>
      <c r="F37" s="247"/>
      <c r="G37" s="247"/>
      <c r="H37" s="247"/>
      <c r="I37" s="247"/>
      <c r="J37" s="296"/>
    </row>
    <row r="38" spans="1:11" ht="13.15" customHeight="1" x14ac:dyDescent="0.2">
      <c r="A38" s="247"/>
      <c r="B38" s="295"/>
      <c r="C38" s="247"/>
      <c r="D38" s="247"/>
      <c r="E38" s="247"/>
      <c r="F38" s="247"/>
      <c r="G38" s="247"/>
      <c r="H38" s="247"/>
      <c r="I38" s="247"/>
      <c r="J38" s="296"/>
    </row>
    <row r="39" spans="1:11" ht="13.15" customHeight="1" x14ac:dyDescent="0.2">
      <c r="A39" s="247"/>
      <c r="B39" s="295"/>
      <c r="C39" s="247"/>
      <c r="D39" s="247"/>
      <c r="E39" s="247"/>
      <c r="F39" s="247"/>
      <c r="G39" s="247"/>
      <c r="H39" s="247"/>
      <c r="I39" s="247"/>
      <c r="J39" s="296"/>
    </row>
    <row r="40" spans="1:11" ht="13.15" customHeight="1" x14ac:dyDescent="0.3">
      <c r="A40" s="247"/>
      <c r="B40" s="295"/>
      <c r="C40" s="247"/>
      <c r="D40" s="247"/>
      <c r="E40" s="247"/>
      <c r="F40" s="247"/>
      <c r="G40" s="247"/>
      <c r="H40" s="247"/>
      <c r="I40" s="247"/>
      <c r="J40" s="296"/>
      <c r="K40" s="297"/>
    </row>
    <row r="41" spans="1:11" ht="13.15" customHeight="1" x14ac:dyDescent="0.3">
      <c r="A41" s="247"/>
      <c r="B41" s="298"/>
      <c r="C41" s="246"/>
      <c r="D41" s="247"/>
      <c r="E41" s="247"/>
      <c r="F41" s="246"/>
      <c r="G41" s="246"/>
      <c r="H41" s="246"/>
      <c r="I41" s="247"/>
      <c r="J41" s="296"/>
    </row>
    <row r="42" spans="1:11" ht="13.15" customHeight="1" x14ac:dyDescent="0.2">
      <c r="A42" s="247"/>
      <c r="B42" s="295"/>
      <c r="C42" s="247"/>
      <c r="D42" s="247"/>
      <c r="E42" s="247"/>
      <c r="F42" s="247"/>
      <c r="G42" s="247"/>
      <c r="H42" s="247"/>
      <c r="I42" s="247"/>
      <c r="J42" s="296"/>
    </row>
    <row r="43" spans="1:11" ht="13.5" thickBot="1" x14ac:dyDescent="0.25">
      <c r="A43" s="247"/>
      <c r="B43" s="299"/>
      <c r="C43" s="300"/>
      <c r="D43" s="300"/>
      <c r="E43" s="300"/>
      <c r="F43" s="300"/>
      <c r="G43" s="300"/>
      <c r="H43" s="300"/>
      <c r="I43" s="300"/>
      <c r="J43" s="301"/>
    </row>
  </sheetData>
  <mergeCells count="12">
    <mergeCell ref="D5:E5"/>
    <mergeCell ref="D7:E7"/>
    <mergeCell ref="H7:I7"/>
    <mergeCell ref="C9:D9"/>
    <mergeCell ref="C10:D10"/>
    <mergeCell ref="H5:I5"/>
    <mergeCell ref="C15:D15"/>
    <mergeCell ref="C16:D16"/>
    <mergeCell ref="C11:D11"/>
    <mergeCell ref="C12:D12"/>
    <mergeCell ref="C13:D13"/>
    <mergeCell ref="C14:D14"/>
  </mergeCells>
  <phoneticPr fontId="16" type="noConversion"/>
  <pageMargins left="0.74" right="0.27" top="0.22" bottom="0.19" header="0.17" footer="0.17"/>
  <pageSetup scale="71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IQ61"/>
  <sheetViews>
    <sheetView zoomScale="75" zoomScaleNormal="75" workbookViewId="0">
      <selection activeCell="U16" sqref="U16"/>
    </sheetView>
  </sheetViews>
  <sheetFormatPr defaultRowHeight="12.75" x14ac:dyDescent="0.2"/>
  <cols>
    <col min="1" max="1" width="12.28515625" customWidth="1"/>
    <col min="2" max="2" width="3.85546875" customWidth="1"/>
    <col min="3" max="3" width="15.28515625" customWidth="1"/>
    <col min="4" max="4" width="15.5703125" customWidth="1"/>
    <col min="5" max="5" width="18.7109375" customWidth="1"/>
    <col min="6" max="6" width="12.7109375" customWidth="1"/>
    <col min="7" max="7" width="14.85546875" customWidth="1"/>
    <col min="8" max="8" width="14.7109375" customWidth="1"/>
    <col min="9" max="9" width="16.28515625" customWidth="1"/>
    <col min="10" max="10" width="15.85546875" customWidth="1"/>
    <col min="11" max="11" width="17.7109375" customWidth="1"/>
  </cols>
  <sheetData>
    <row r="1" spans="1:13" x14ac:dyDescent="0.2">
      <c r="A1" s="191"/>
      <c r="B1" s="170"/>
      <c r="C1" s="170"/>
      <c r="D1" s="170"/>
      <c r="E1" s="170"/>
      <c r="F1" s="192" t="s">
        <v>149</v>
      </c>
      <c r="G1" s="193" t="str">
        <f>IF('Cover Sheet'!H1="","",'Cover Sheet'!H1)</f>
        <v/>
      </c>
      <c r="H1" s="193"/>
      <c r="I1" s="192" t="s">
        <v>150</v>
      </c>
      <c r="J1" s="469" t="str">
        <f>IF('Cover Sheet'!N1="","",'Cover Sheet'!N1)</f>
        <v/>
      </c>
      <c r="K1" s="469"/>
    </row>
    <row r="2" spans="1:13" ht="19.899999999999999" customHeight="1" x14ac:dyDescent="0.2">
      <c r="A2" s="194"/>
      <c r="B2" s="170"/>
      <c r="C2" s="170"/>
      <c r="D2" s="170"/>
      <c r="E2" s="170"/>
      <c r="F2" s="170"/>
      <c r="G2" s="170"/>
      <c r="H2" s="170"/>
      <c r="I2" s="170"/>
      <c r="J2" s="195"/>
      <c r="K2" s="170"/>
    </row>
    <row r="3" spans="1:13" x14ac:dyDescent="0.2">
      <c r="A3" s="28"/>
      <c r="J3" s="12"/>
    </row>
    <row r="4" spans="1:13" ht="26.25" x14ac:dyDescent="0.4">
      <c r="A4" s="170"/>
      <c r="B4" s="170"/>
      <c r="C4" s="176"/>
      <c r="D4" s="170"/>
      <c r="E4" s="170"/>
      <c r="F4" s="170"/>
      <c r="G4" s="170"/>
      <c r="H4" s="170"/>
      <c r="I4" s="170"/>
      <c r="J4" s="170"/>
      <c r="K4" s="177"/>
    </row>
    <row r="5" spans="1:13" ht="4.9000000000000004" customHeight="1" x14ac:dyDescent="0.4">
      <c r="A5" s="170"/>
      <c r="B5" s="170"/>
      <c r="C5" s="176"/>
      <c r="D5" s="449" t="str">
        <f>IF('Cover Sheet'!F5="","",'Cover Sheet'!F5)</f>
        <v/>
      </c>
      <c r="E5" s="449" t="str">
        <f>IF('Cover Sheet'!F5="","",'Cover Sheet'!F5)</f>
        <v/>
      </c>
      <c r="F5" s="449" t="str">
        <f>IF('Cover Sheet'!G5="","",'Cover Sheet'!G5)</f>
        <v/>
      </c>
      <c r="G5" s="449" t="str">
        <f>IF('Cover Sheet'!H5="","",'Cover Sheet'!H5)</f>
        <v/>
      </c>
      <c r="H5" s="170"/>
      <c r="I5" s="170"/>
      <c r="J5" s="170"/>
      <c r="K5" s="177"/>
    </row>
    <row r="6" spans="1:13" ht="25.15" customHeight="1" thickBot="1" x14ac:dyDescent="0.35">
      <c r="A6" s="170"/>
      <c r="B6" s="170"/>
      <c r="C6" s="172" t="s">
        <v>216</v>
      </c>
      <c r="D6" s="450" t="str">
        <f>IF('Cover Sheet'!E6="","",'Cover Sheet'!E6)</f>
        <v>Station Name:</v>
      </c>
      <c r="E6" s="450" t="str">
        <f>IF('Cover Sheet'!F6="","",'Cover Sheet'!F6)</f>
        <v/>
      </c>
      <c r="F6" s="450" t="str">
        <f>IF('Cover Sheet'!G6="","",'Cover Sheet'!G6)</f>
        <v/>
      </c>
      <c r="G6" s="450" t="str">
        <f>IF('Cover Sheet'!H6="","",'Cover Sheet'!H6)</f>
        <v/>
      </c>
      <c r="H6" s="170"/>
      <c r="I6" s="172" t="s">
        <v>77</v>
      </c>
      <c r="J6" s="448" t="str">
        <f>IF('Cover Sheet'!G7="","",'Cover Sheet'!G7)</f>
        <v/>
      </c>
      <c r="K6" s="448" t="str">
        <f>IF('Cover Sheet'!L6="","",'Cover Sheet'!L6)</f>
        <v/>
      </c>
      <c r="L6" t="str">
        <f>IF('Cover Sheet'!M6="","",'Cover Sheet'!M6)</f>
        <v/>
      </c>
      <c r="M6" t="str">
        <f>IF('Cover Sheet'!N6="","",'Cover Sheet'!N6)</f>
        <v/>
      </c>
    </row>
    <row r="7" spans="1:13" ht="5.45" customHeight="1" x14ac:dyDescent="0.3">
      <c r="A7" s="170"/>
      <c r="B7" s="170"/>
      <c r="C7" s="172"/>
      <c r="D7" s="170"/>
      <c r="E7" s="170"/>
      <c r="F7" s="170"/>
      <c r="G7" s="170"/>
      <c r="H7" s="170"/>
      <c r="I7" s="172"/>
      <c r="J7" s="170" t="str">
        <f>IF('Cover Sheet'!K7="","",'Cover Sheet'!K7)</f>
        <v/>
      </c>
      <c r="K7" s="170" t="str">
        <f>IF('Cover Sheet'!L7="","",'Cover Sheet'!L7)</f>
        <v/>
      </c>
      <c r="L7" t="str">
        <f>IF('Cover Sheet'!M7="","",'Cover Sheet'!M7)</f>
        <v/>
      </c>
      <c r="M7" t="str">
        <f>IF('Cover Sheet'!N7="","",'Cover Sheet'!N7)</f>
        <v/>
      </c>
    </row>
    <row r="8" spans="1:13" ht="19.149999999999999" customHeight="1" x14ac:dyDescent="0.3">
      <c r="A8" s="170"/>
      <c r="B8" s="170"/>
      <c r="C8" s="179" t="s">
        <v>41</v>
      </c>
      <c r="D8" s="180" t="s">
        <v>42</v>
      </c>
      <c r="E8" s="180"/>
      <c r="F8" s="180" t="s">
        <v>234</v>
      </c>
      <c r="G8" s="180" t="s">
        <v>43</v>
      </c>
      <c r="H8" s="180" t="s">
        <v>44</v>
      </c>
      <c r="I8" s="180" t="s">
        <v>45</v>
      </c>
      <c r="J8" s="181"/>
      <c r="K8" s="182"/>
      <c r="L8" s="35"/>
      <c r="M8" s="36"/>
    </row>
    <row r="9" spans="1:13" ht="14.25" x14ac:dyDescent="0.2">
      <c r="A9" s="170"/>
      <c r="B9" s="170"/>
      <c r="C9" s="170"/>
      <c r="D9" s="170"/>
      <c r="E9" s="170"/>
      <c r="F9" s="170"/>
      <c r="G9" s="183" t="s">
        <v>57</v>
      </c>
      <c r="H9" s="170"/>
      <c r="I9" s="170"/>
      <c r="J9" s="170"/>
      <c r="K9" s="177"/>
    </row>
    <row r="10" spans="1:13" ht="21" customHeight="1" thickBot="1" x14ac:dyDescent="0.35">
      <c r="A10" s="170"/>
      <c r="B10" s="170"/>
      <c r="C10" s="172" t="s">
        <v>219</v>
      </c>
      <c r="D10" s="447"/>
      <c r="E10" s="447"/>
      <c r="F10" s="447"/>
      <c r="G10" s="183"/>
      <c r="H10" s="170"/>
      <c r="I10" s="172" t="s">
        <v>218</v>
      </c>
      <c r="J10" s="178"/>
      <c r="K10" s="178"/>
    </row>
    <row r="11" spans="1:13" s="32" customFormat="1" ht="21.6" customHeight="1" thickBot="1" x14ac:dyDescent="0.3">
      <c r="A11" s="175"/>
      <c r="B11" s="184" t="s">
        <v>0</v>
      </c>
      <c r="C11" s="178"/>
      <c r="D11" s="185"/>
      <c r="E11" s="185"/>
      <c r="F11" s="185"/>
      <c r="G11" s="185"/>
      <c r="H11" s="185"/>
      <c r="I11" s="185"/>
      <c r="J11" s="186"/>
      <c r="K11" s="186"/>
    </row>
    <row r="12" spans="1:13" s="32" customFormat="1" ht="7.9" customHeight="1" x14ac:dyDescent="0.25">
      <c r="A12" s="175"/>
      <c r="B12" s="184"/>
      <c r="C12" s="175"/>
      <c r="D12" s="175"/>
      <c r="E12" s="175"/>
      <c r="F12" s="175"/>
      <c r="G12" s="175"/>
      <c r="H12" s="175"/>
      <c r="I12" s="175"/>
      <c r="J12" s="187"/>
      <c r="K12" s="187"/>
    </row>
    <row r="13" spans="1:13" ht="21" customHeight="1" x14ac:dyDescent="0.25">
      <c r="A13" s="170"/>
      <c r="B13" s="170"/>
      <c r="C13" s="179" t="s">
        <v>18</v>
      </c>
      <c r="D13" s="188"/>
      <c r="E13" s="188"/>
      <c r="F13" s="188"/>
      <c r="G13" s="188"/>
      <c r="H13" s="189" t="s">
        <v>155</v>
      </c>
      <c r="I13" s="190" t="s">
        <v>19</v>
      </c>
      <c r="J13" s="190"/>
      <c r="K13" s="170"/>
    </row>
    <row r="14" spans="1:13" ht="16.149999999999999" customHeight="1" x14ac:dyDescent="0.2">
      <c r="A14" s="170"/>
      <c r="B14" s="170"/>
      <c r="C14" s="189" t="s">
        <v>155</v>
      </c>
      <c r="D14" s="190" t="s">
        <v>20</v>
      </c>
      <c r="E14" s="190"/>
      <c r="F14" s="188"/>
      <c r="G14" s="188"/>
      <c r="H14" s="189" t="s">
        <v>155</v>
      </c>
      <c r="I14" s="190" t="s">
        <v>21</v>
      </c>
      <c r="J14" s="190"/>
      <c r="K14" s="170"/>
    </row>
    <row r="15" spans="1:13" ht="16.149999999999999" customHeight="1" x14ac:dyDescent="0.2">
      <c r="A15" s="170"/>
      <c r="B15" s="170"/>
      <c r="C15" s="189" t="s">
        <v>155</v>
      </c>
      <c r="D15" s="190" t="s">
        <v>22</v>
      </c>
      <c r="E15" s="190"/>
      <c r="F15" s="188"/>
      <c r="G15" s="188"/>
      <c r="H15" s="189" t="s">
        <v>155</v>
      </c>
      <c r="I15" s="190" t="s">
        <v>23</v>
      </c>
      <c r="J15" s="190"/>
      <c r="K15" s="170"/>
    </row>
    <row r="16" spans="1:13" ht="16.149999999999999" customHeight="1" x14ac:dyDescent="0.2">
      <c r="A16" s="170"/>
      <c r="B16" s="170"/>
      <c r="C16" s="189" t="s">
        <v>155</v>
      </c>
      <c r="D16" s="190" t="s">
        <v>24</v>
      </c>
      <c r="E16" s="190"/>
      <c r="F16" s="188"/>
      <c r="G16" s="188"/>
      <c r="H16" s="189" t="s">
        <v>155</v>
      </c>
      <c r="I16" s="190" t="s">
        <v>25</v>
      </c>
      <c r="J16" s="190"/>
      <c r="K16" s="170"/>
    </row>
    <row r="17" spans="1:11" ht="16.149999999999999" customHeight="1" x14ac:dyDescent="0.2">
      <c r="A17" s="170"/>
      <c r="B17" s="170"/>
      <c r="C17" s="189" t="s">
        <v>155</v>
      </c>
      <c r="D17" s="190" t="s">
        <v>26</v>
      </c>
      <c r="E17" s="190"/>
      <c r="F17" s="188"/>
      <c r="G17" s="188"/>
      <c r="H17" s="189" t="s">
        <v>155</v>
      </c>
      <c r="I17" s="190" t="s">
        <v>27</v>
      </c>
      <c r="J17" s="190"/>
      <c r="K17" s="170"/>
    </row>
    <row r="18" spans="1:11" ht="16.149999999999999" customHeight="1" x14ac:dyDescent="0.2">
      <c r="A18" s="170"/>
      <c r="B18" s="170"/>
      <c r="C18" s="189" t="s">
        <v>155</v>
      </c>
      <c r="D18" s="190" t="s">
        <v>28</v>
      </c>
      <c r="E18" s="190"/>
      <c r="F18" s="188"/>
      <c r="G18" s="188"/>
      <c r="H18" s="189" t="s">
        <v>155</v>
      </c>
      <c r="I18" s="190" t="s">
        <v>29</v>
      </c>
      <c r="J18" s="190"/>
      <c r="K18" s="170"/>
    </row>
    <row r="19" spans="1:11" ht="73.5" customHeight="1" x14ac:dyDescent="0.25">
      <c r="A19" s="170"/>
      <c r="B19" s="170"/>
      <c r="C19" s="29" t="s">
        <v>248</v>
      </c>
      <c r="D19" s="50" t="s">
        <v>255</v>
      </c>
      <c r="E19" s="29" t="s">
        <v>246</v>
      </c>
      <c r="F19" s="107" t="s">
        <v>78</v>
      </c>
      <c r="G19" s="29" t="s">
        <v>247</v>
      </c>
      <c r="H19" s="51" t="s">
        <v>156</v>
      </c>
      <c r="I19" s="50" t="s">
        <v>244</v>
      </c>
      <c r="J19" s="51" t="s">
        <v>157</v>
      </c>
      <c r="K19" s="323" t="s">
        <v>271</v>
      </c>
    </row>
    <row r="20" spans="1:11" ht="22.5" customHeight="1" x14ac:dyDescent="0.25">
      <c r="A20" s="170"/>
      <c r="B20" s="143"/>
      <c r="C20" s="34" t="s">
        <v>31</v>
      </c>
      <c r="D20" s="139"/>
      <c r="E20" s="92">
        <v>0</v>
      </c>
      <c r="F20" s="90"/>
      <c r="G20" s="135"/>
      <c r="H20" s="141"/>
      <c r="I20" s="142"/>
      <c r="J20" s="137"/>
    </row>
    <row r="21" spans="1:11" ht="22.5" customHeight="1" x14ac:dyDescent="0.25">
      <c r="A21" s="170"/>
      <c r="B21" s="143"/>
      <c r="C21" s="34"/>
      <c r="D21" s="140"/>
      <c r="E21" s="92"/>
      <c r="F21" s="90"/>
      <c r="G21" s="135"/>
      <c r="H21" s="108"/>
      <c r="I21" s="138"/>
      <c r="J21" s="137"/>
    </row>
    <row r="22" spans="1:11" ht="22.5" customHeight="1" x14ac:dyDescent="0.25">
      <c r="A22" s="170"/>
      <c r="B22" s="143"/>
      <c r="C22" s="34"/>
      <c r="D22" s="139"/>
      <c r="E22" s="92"/>
      <c r="F22" s="90"/>
      <c r="G22" s="135"/>
      <c r="H22" s="108"/>
      <c r="I22" s="136"/>
      <c r="J22" s="137"/>
    </row>
    <row r="23" spans="1:11" ht="19.899999999999999" customHeight="1" x14ac:dyDescent="0.25">
      <c r="A23" s="170"/>
      <c r="B23" s="17">
        <v>1</v>
      </c>
      <c r="C23" s="106" t="s">
        <v>32</v>
      </c>
      <c r="D23" s="92"/>
      <c r="E23" s="150"/>
      <c r="F23" s="94" t="str">
        <f t="shared" ref="F23:F51" si="0">IF(D23="","",(IF(D24="",(D23-D22)/2,(D24-D22)/2)))</f>
        <v/>
      </c>
      <c r="G23" s="317"/>
      <c r="H23" s="94" t="str">
        <f t="shared" ref="H23:H52" si="1">IF(G23="","",(F23*G23))</f>
        <v/>
      </c>
      <c r="I23" s="92"/>
      <c r="J23" s="90" t="str">
        <f t="shared" ref="J23:J35" si="2">IF(I23="","",(H23*I23))</f>
        <v/>
      </c>
      <c r="K23" s="324"/>
    </row>
    <row r="24" spans="1:11" ht="19.899999999999999" customHeight="1" x14ac:dyDescent="0.2">
      <c r="A24" s="170"/>
      <c r="B24" s="17">
        <v>2</v>
      </c>
      <c r="C24" s="89"/>
      <c r="D24" s="92"/>
      <c r="E24" s="150"/>
      <c r="F24" s="94" t="str">
        <f t="shared" si="0"/>
        <v/>
      </c>
      <c r="G24" s="92"/>
      <c r="H24" s="94" t="str">
        <f t="shared" si="1"/>
        <v/>
      </c>
      <c r="I24" s="92"/>
      <c r="J24" s="90" t="str">
        <f t="shared" si="2"/>
        <v/>
      </c>
      <c r="K24" s="150"/>
    </row>
    <row r="25" spans="1:11" ht="19.899999999999999" customHeight="1" x14ac:dyDescent="0.2">
      <c r="A25" s="170"/>
      <c r="B25" s="17">
        <v>3</v>
      </c>
      <c r="C25" s="89"/>
      <c r="D25" s="92"/>
      <c r="E25" s="150"/>
      <c r="F25" s="94" t="str">
        <f t="shared" si="0"/>
        <v/>
      </c>
      <c r="G25" s="92"/>
      <c r="H25" s="94" t="str">
        <f t="shared" si="1"/>
        <v/>
      </c>
      <c r="I25" s="92"/>
      <c r="J25" s="90" t="str">
        <f t="shared" si="2"/>
        <v/>
      </c>
      <c r="K25" s="150"/>
    </row>
    <row r="26" spans="1:11" ht="19.899999999999999" customHeight="1" x14ac:dyDescent="0.2">
      <c r="A26" s="170"/>
      <c r="B26" s="17">
        <v>4</v>
      </c>
      <c r="C26" s="89"/>
      <c r="D26" s="92"/>
      <c r="E26" s="150"/>
      <c r="F26" s="94" t="str">
        <f t="shared" si="0"/>
        <v/>
      </c>
      <c r="G26" s="92"/>
      <c r="H26" s="94" t="str">
        <f t="shared" si="1"/>
        <v/>
      </c>
      <c r="I26" s="92"/>
      <c r="J26" s="90" t="str">
        <f t="shared" si="2"/>
        <v/>
      </c>
      <c r="K26" s="150"/>
    </row>
    <row r="27" spans="1:11" ht="19.899999999999999" customHeight="1" x14ac:dyDescent="0.2">
      <c r="A27" s="170"/>
      <c r="B27" s="17">
        <v>5</v>
      </c>
      <c r="C27" s="89"/>
      <c r="D27" s="92"/>
      <c r="E27" s="150"/>
      <c r="F27" s="94" t="str">
        <f t="shared" si="0"/>
        <v/>
      </c>
      <c r="G27" s="92"/>
      <c r="H27" s="94" t="str">
        <f t="shared" si="1"/>
        <v/>
      </c>
      <c r="I27" s="92"/>
      <c r="J27" s="90" t="str">
        <f t="shared" si="2"/>
        <v/>
      </c>
      <c r="K27" s="150"/>
    </row>
    <row r="28" spans="1:11" ht="19.899999999999999" customHeight="1" x14ac:dyDescent="0.2">
      <c r="A28" s="170"/>
      <c r="B28" s="17">
        <v>6</v>
      </c>
      <c r="C28" s="89"/>
      <c r="D28" s="92"/>
      <c r="E28" s="150"/>
      <c r="F28" s="94" t="str">
        <f t="shared" si="0"/>
        <v/>
      </c>
      <c r="G28" s="92"/>
      <c r="H28" s="94" t="str">
        <f t="shared" si="1"/>
        <v/>
      </c>
      <c r="I28" s="92"/>
      <c r="J28" s="90" t="str">
        <f t="shared" si="2"/>
        <v/>
      </c>
      <c r="K28" s="150"/>
    </row>
    <row r="29" spans="1:11" ht="19.899999999999999" customHeight="1" x14ac:dyDescent="0.2">
      <c r="A29" s="170"/>
      <c r="B29" s="17">
        <v>7</v>
      </c>
      <c r="C29" s="89"/>
      <c r="D29" s="92"/>
      <c r="E29" s="150"/>
      <c r="F29" s="94" t="str">
        <f t="shared" si="0"/>
        <v/>
      </c>
      <c r="G29" s="92"/>
      <c r="H29" s="94" t="str">
        <f t="shared" si="1"/>
        <v/>
      </c>
      <c r="I29" s="92"/>
      <c r="J29" s="90" t="str">
        <f t="shared" si="2"/>
        <v/>
      </c>
      <c r="K29" s="150"/>
    </row>
    <row r="30" spans="1:11" ht="19.899999999999999" customHeight="1" x14ac:dyDescent="0.2">
      <c r="A30" s="170"/>
      <c r="B30" s="17">
        <v>8</v>
      </c>
      <c r="C30" s="89"/>
      <c r="D30" s="92"/>
      <c r="E30" s="150"/>
      <c r="F30" s="94" t="str">
        <f t="shared" si="0"/>
        <v/>
      </c>
      <c r="G30" s="92"/>
      <c r="H30" s="94" t="str">
        <f t="shared" si="1"/>
        <v/>
      </c>
      <c r="I30" s="92"/>
      <c r="J30" s="90" t="str">
        <f t="shared" si="2"/>
        <v/>
      </c>
      <c r="K30" s="150"/>
    </row>
    <row r="31" spans="1:11" ht="19.899999999999999" customHeight="1" x14ac:dyDescent="0.2">
      <c r="A31" s="170"/>
      <c r="B31" s="17">
        <v>9</v>
      </c>
      <c r="C31" s="89"/>
      <c r="D31" s="92"/>
      <c r="E31" s="150"/>
      <c r="F31" s="94" t="str">
        <f t="shared" si="0"/>
        <v/>
      </c>
      <c r="G31" s="92"/>
      <c r="H31" s="94" t="str">
        <f t="shared" si="1"/>
        <v/>
      </c>
      <c r="I31" s="92"/>
      <c r="J31" s="90" t="str">
        <f t="shared" si="2"/>
        <v/>
      </c>
      <c r="K31" s="150"/>
    </row>
    <row r="32" spans="1:11" ht="19.899999999999999" customHeight="1" x14ac:dyDescent="0.2">
      <c r="A32" s="170"/>
      <c r="B32" s="17">
        <v>10</v>
      </c>
      <c r="C32" s="89"/>
      <c r="D32" s="92"/>
      <c r="E32" s="150"/>
      <c r="F32" s="94" t="str">
        <f t="shared" si="0"/>
        <v/>
      </c>
      <c r="G32" s="92"/>
      <c r="H32" s="94" t="str">
        <f t="shared" si="1"/>
        <v/>
      </c>
      <c r="I32" s="92"/>
      <c r="J32" s="90" t="str">
        <f t="shared" si="2"/>
        <v/>
      </c>
      <c r="K32" s="150"/>
    </row>
    <row r="33" spans="1:17" ht="19.899999999999999" customHeight="1" x14ac:dyDescent="0.2">
      <c r="A33" s="170"/>
      <c r="B33" s="17">
        <v>11</v>
      </c>
      <c r="C33" s="89"/>
      <c r="D33" s="92"/>
      <c r="E33" s="150"/>
      <c r="F33" s="94" t="str">
        <f t="shared" si="0"/>
        <v/>
      </c>
      <c r="G33" s="92"/>
      <c r="H33" s="94" t="str">
        <f t="shared" si="1"/>
        <v/>
      </c>
      <c r="I33" s="92"/>
      <c r="J33" s="90" t="str">
        <f t="shared" si="2"/>
        <v/>
      </c>
      <c r="K33" s="150"/>
    </row>
    <row r="34" spans="1:17" ht="19.899999999999999" customHeight="1" x14ac:dyDescent="0.2">
      <c r="A34" s="170"/>
      <c r="B34" s="17">
        <v>12</v>
      </c>
      <c r="C34" s="89"/>
      <c r="D34" s="92"/>
      <c r="E34" s="150"/>
      <c r="F34" s="94" t="str">
        <f t="shared" si="0"/>
        <v/>
      </c>
      <c r="G34" s="92"/>
      <c r="H34" s="94" t="str">
        <f t="shared" si="1"/>
        <v/>
      </c>
      <c r="I34" s="92"/>
      <c r="J34" s="90" t="str">
        <f t="shared" si="2"/>
        <v/>
      </c>
      <c r="K34" s="150"/>
    </row>
    <row r="35" spans="1:17" ht="19.899999999999999" customHeight="1" x14ac:dyDescent="0.2">
      <c r="A35" s="170"/>
      <c r="B35" s="17">
        <v>13</v>
      </c>
      <c r="C35" s="89"/>
      <c r="D35" s="92"/>
      <c r="E35" s="150"/>
      <c r="F35" s="94" t="str">
        <f t="shared" si="0"/>
        <v/>
      </c>
      <c r="G35" s="92"/>
      <c r="H35" s="94" t="str">
        <f t="shared" si="1"/>
        <v/>
      </c>
      <c r="I35" s="92"/>
      <c r="J35" s="90" t="str">
        <f t="shared" si="2"/>
        <v/>
      </c>
      <c r="K35" s="150"/>
    </row>
    <row r="36" spans="1:17" ht="19.899999999999999" customHeight="1" x14ac:dyDescent="0.2">
      <c r="A36" s="170"/>
      <c r="B36" s="17">
        <v>14</v>
      </c>
      <c r="C36" s="89"/>
      <c r="D36" s="92"/>
      <c r="E36" s="150"/>
      <c r="F36" s="94" t="str">
        <f t="shared" si="0"/>
        <v/>
      </c>
      <c r="G36" s="92"/>
      <c r="H36" s="94" t="str">
        <f t="shared" si="1"/>
        <v/>
      </c>
      <c r="I36" s="92"/>
      <c r="J36" s="90" t="str">
        <f t="shared" ref="J36:J52" si="3">IF(I36="","",(H36*I36))</f>
        <v/>
      </c>
      <c r="K36" s="150"/>
    </row>
    <row r="37" spans="1:17" ht="19.899999999999999" customHeight="1" x14ac:dyDescent="0.2">
      <c r="A37" s="170"/>
      <c r="B37" s="17">
        <v>15</v>
      </c>
      <c r="C37" s="89"/>
      <c r="D37" s="92"/>
      <c r="E37" s="150"/>
      <c r="F37" s="94" t="str">
        <f t="shared" si="0"/>
        <v/>
      </c>
      <c r="G37" s="92"/>
      <c r="H37" s="94" t="str">
        <f t="shared" si="1"/>
        <v/>
      </c>
      <c r="I37" s="92"/>
      <c r="J37" s="90" t="str">
        <f t="shared" si="3"/>
        <v/>
      </c>
      <c r="K37" s="150"/>
    </row>
    <row r="38" spans="1:17" ht="19.899999999999999" customHeight="1" x14ac:dyDescent="0.2">
      <c r="A38" s="170"/>
      <c r="B38" s="17">
        <v>16</v>
      </c>
      <c r="C38" s="89"/>
      <c r="D38" s="92"/>
      <c r="E38" s="150"/>
      <c r="F38" s="94" t="str">
        <f t="shared" si="0"/>
        <v/>
      </c>
      <c r="G38" s="92"/>
      <c r="H38" s="94" t="str">
        <f t="shared" si="1"/>
        <v/>
      </c>
      <c r="I38" s="92"/>
      <c r="J38" s="90" t="str">
        <f t="shared" si="3"/>
        <v/>
      </c>
      <c r="K38" s="150"/>
    </row>
    <row r="39" spans="1:17" ht="19.899999999999999" customHeight="1" x14ac:dyDescent="0.2">
      <c r="A39" s="170"/>
      <c r="B39" s="17">
        <v>17</v>
      </c>
      <c r="C39" s="89"/>
      <c r="D39" s="92"/>
      <c r="E39" s="150"/>
      <c r="F39" s="94" t="str">
        <f t="shared" si="0"/>
        <v/>
      </c>
      <c r="G39" s="92"/>
      <c r="H39" s="94" t="str">
        <f t="shared" si="1"/>
        <v/>
      </c>
      <c r="I39" s="92"/>
      <c r="J39" s="90" t="str">
        <f t="shared" si="3"/>
        <v/>
      </c>
      <c r="K39" s="150"/>
    </row>
    <row r="40" spans="1:17" ht="19.899999999999999" customHeight="1" x14ac:dyDescent="0.2">
      <c r="A40" s="170"/>
      <c r="B40" s="17">
        <v>18</v>
      </c>
      <c r="C40" s="89"/>
      <c r="D40" s="92"/>
      <c r="E40" s="150"/>
      <c r="F40" s="94" t="str">
        <f t="shared" si="0"/>
        <v/>
      </c>
      <c r="G40" s="92"/>
      <c r="H40" s="94" t="str">
        <f t="shared" si="1"/>
        <v/>
      </c>
      <c r="I40" s="92"/>
      <c r="J40" s="90" t="str">
        <f t="shared" si="3"/>
        <v/>
      </c>
      <c r="K40" s="150"/>
    </row>
    <row r="41" spans="1:17" ht="19.899999999999999" customHeight="1" x14ac:dyDescent="0.2">
      <c r="A41" s="170"/>
      <c r="B41" s="17">
        <v>19</v>
      </c>
      <c r="C41" s="89"/>
      <c r="D41" s="92"/>
      <c r="E41" s="150"/>
      <c r="F41" s="94" t="str">
        <f t="shared" si="0"/>
        <v/>
      </c>
      <c r="G41" s="92"/>
      <c r="H41" s="94" t="str">
        <f t="shared" si="1"/>
        <v/>
      </c>
      <c r="I41" s="92"/>
      <c r="J41" s="90" t="str">
        <f t="shared" si="3"/>
        <v/>
      </c>
      <c r="K41" s="150"/>
    </row>
    <row r="42" spans="1:17" ht="19.899999999999999" customHeight="1" x14ac:dyDescent="0.2">
      <c r="A42" s="170"/>
      <c r="B42" s="17">
        <v>20</v>
      </c>
      <c r="C42" s="89" t="s">
        <v>187</v>
      </c>
      <c r="D42" s="93"/>
      <c r="E42" s="150"/>
      <c r="F42" s="94" t="str">
        <f>IF(D42="","",(IF(D43="",(D42-D41)/2,(D43-D41)/2)))</f>
        <v/>
      </c>
      <c r="G42" s="318"/>
      <c r="H42" s="94" t="str">
        <f t="shared" si="1"/>
        <v/>
      </c>
      <c r="I42" s="92"/>
      <c r="J42" s="90" t="str">
        <f t="shared" si="3"/>
        <v/>
      </c>
      <c r="K42" s="150"/>
    </row>
    <row r="43" spans="1:17" ht="19.899999999999999" hidden="1" customHeight="1" x14ac:dyDescent="0.2">
      <c r="A43" s="170"/>
      <c r="B43" s="17">
        <v>21</v>
      </c>
      <c r="C43" s="89"/>
      <c r="D43" s="19"/>
      <c r="E43" s="92"/>
      <c r="F43" s="94" t="str">
        <f t="shared" si="0"/>
        <v/>
      </c>
      <c r="G43" s="95"/>
      <c r="H43" s="47" t="str">
        <f t="shared" si="1"/>
        <v/>
      </c>
      <c r="I43" s="19"/>
      <c r="J43" s="90" t="str">
        <f t="shared" si="3"/>
        <v/>
      </c>
      <c r="K43" s="150"/>
      <c r="L43" s="14"/>
      <c r="M43" s="14"/>
      <c r="N43" s="14"/>
      <c r="O43" s="15"/>
      <c r="P43" s="14"/>
      <c r="Q43" s="14"/>
    </row>
    <row r="44" spans="1:17" ht="19.899999999999999" hidden="1" customHeight="1" x14ac:dyDescent="0.2">
      <c r="A44" s="170"/>
      <c r="B44" s="17">
        <v>22</v>
      </c>
      <c r="C44" s="17"/>
      <c r="D44" s="91"/>
      <c r="E44" s="92"/>
      <c r="F44" s="94" t="str">
        <f t="shared" si="0"/>
        <v/>
      </c>
      <c r="G44" s="18"/>
      <c r="H44" s="47" t="str">
        <f t="shared" si="1"/>
        <v/>
      </c>
      <c r="I44" s="19"/>
      <c r="J44" s="90" t="str">
        <f t="shared" si="3"/>
        <v/>
      </c>
      <c r="K44" s="150"/>
      <c r="L44" s="14"/>
      <c r="M44" s="14"/>
      <c r="N44" s="14"/>
      <c r="O44" s="15"/>
      <c r="P44" s="14"/>
      <c r="Q44" s="14"/>
    </row>
    <row r="45" spans="1:17" ht="19.899999999999999" hidden="1" customHeight="1" x14ac:dyDescent="0.2">
      <c r="A45" s="170"/>
      <c r="B45" s="17">
        <v>23</v>
      </c>
      <c r="C45" s="17"/>
      <c r="D45" s="19"/>
      <c r="E45" s="92"/>
      <c r="F45" s="94" t="str">
        <f t="shared" si="0"/>
        <v/>
      </c>
      <c r="G45" s="18"/>
      <c r="H45" s="47" t="str">
        <f t="shared" si="1"/>
        <v/>
      </c>
      <c r="I45" s="19"/>
      <c r="J45" s="90" t="str">
        <f t="shared" si="3"/>
        <v/>
      </c>
      <c r="K45" s="150"/>
      <c r="L45" s="14"/>
      <c r="M45" s="14"/>
      <c r="N45" s="14"/>
      <c r="O45" s="15"/>
      <c r="P45" s="14"/>
      <c r="Q45" s="14"/>
    </row>
    <row r="46" spans="1:17" ht="19.899999999999999" hidden="1" customHeight="1" x14ac:dyDescent="0.2">
      <c r="A46" s="170"/>
      <c r="B46" s="17">
        <v>24</v>
      </c>
      <c r="C46" s="17"/>
      <c r="D46" s="19"/>
      <c r="E46" s="92"/>
      <c r="F46" s="94" t="str">
        <f t="shared" si="0"/>
        <v/>
      </c>
      <c r="G46" s="18"/>
      <c r="H46" s="47" t="str">
        <f t="shared" si="1"/>
        <v/>
      </c>
      <c r="I46" s="19"/>
      <c r="J46" s="90" t="str">
        <f t="shared" si="3"/>
        <v/>
      </c>
      <c r="K46" s="150"/>
      <c r="L46" s="14"/>
      <c r="M46" s="14"/>
      <c r="N46" s="14"/>
      <c r="O46" s="15"/>
      <c r="P46" s="14"/>
      <c r="Q46" s="14"/>
    </row>
    <row r="47" spans="1:17" ht="19.899999999999999" hidden="1" customHeight="1" x14ac:dyDescent="0.2">
      <c r="A47" s="170"/>
      <c r="B47" s="17">
        <v>25</v>
      </c>
      <c r="C47" s="17"/>
      <c r="D47" s="20"/>
      <c r="E47" s="92"/>
      <c r="F47" s="94" t="str">
        <f t="shared" si="0"/>
        <v/>
      </c>
      <c r="G47" s="144"/>
      <c r="H47" s="47" t="str">
        <f t="shared" si="1"/>
        <v/>
      </c>
      <c r="I47" s="96"/>
      <c r="J47" s="90" t="str">
        <f t="shared" si="3"/>
        <v/>
      </c>
      <c r="K47" s="325"/>
      <c r="L47" s="14"/>
      <c r="M47" s="14"/>
      <c r="N47" s="14"/>
      <c r="O47" s="15"/>
      <c r="P47" s="14"/>
      <c r="Q47" s="14"/>
    </row>
    <row r="48" spans="1:17" ht="19.899999999999999" hidden="1" customHeight="1" x14ac:dyDescent="0.2">
      <c r="A48" s="170"/>
      <c r="B48" s="17"/>
      <c r="C48" s="17"/>
      <c r="D48" s="19"/>
      <c r="E48" s="92"/>
      <c r="F48" s="94" t="str">
        <f>IF(D48="","",(IF(D49="",(D48-D47)/2,(D49-D47)/2)))</f>
        <v/>
      </c>
      <c r="G48" s="145"/>
      <c r="H48" s="94" t="str">
        <f t="shared" si="1"/>
        <v/>
      </c>
      <c r="I48" s="148"/>
      <c r="J48" s="90" t="str">
        <f t="shared" si="3"/>
        <v/>
      </c>
      <c r="K48" s="15"/>
      <c r="L48" s="14"/>
      <c r="M48" s="14"/>
      <c r="N48" s="14"/>
      <c r="O48" s="15"/>
      <c r="P48" s="14"/>
      <c r="Q48" s="14"/>
    </row>
    <row r="49" spans="1:251" ht="19.899999999999999" hidden="1" customHeight="1" x14ac:dyDescent="0.2">
      <c r="A49" s="170"/>
      <c r="B49" s="17"/>
      <c r="C49" s="17"/>
      <c r="D49" s="19"/>
      <c r="E49" s="92"/>
      <c r="F49" s="94" t="str">
        <f>IF(D49="","",(IF(D50="",(D49-D48)/2,(D50-D48)/2)))</f>
        <v/>
      </c>
      <c r="G49" s="146"/>
      <c r="H49" s="94" t="str">
        <f t="shared" si="1"/>
        <v/>
      </c>
      <c r="I49" s="149"/>
      <c r="J49" s="90" t="str">
        <f t="shared" si="3"/>
        <v/>
      </c>
    </row>
    <row r="50" spans="1:251" ht="19.899999999999999" hidden="1" customHeight="1" x14ac:dyDescent="0.2">
      <c r="A50" s="170"/>
      <c r="B50" s="17"/>
      <c r="C50" s="17"/>
      <c r="D50" s="19"/>
      <c r="E50" s="92"/>
      <c r="F50" s="94" t="str">
        <f t="shared" si="0"/>
        <v/>
      </c>
      <c r="G50" s="146"/>
      <c r="H50" s="94" t="str">
        <f t="shared" si="1"/>
        <v/>
      </c>
      <c r="I50" s="149"/>
      <c r="J50" s="90" t="str">
        <f t="shared" si="3"/>
        <v/>
      </c>
    </row>
    <row r="51" spans="1:251" ht="19.899999999999999" customHeight="1" x14ac:dyDescent="0.2">
      <c r="A51" s="170"/>
      <c r="B51" s="17"/>
      <c r="C51" s="17"/>
      <c r="D51" s="16"/>
      <c r="E51" s="92"/>
      <c r="F51" s="94" t="str">
        <f t="shared" si="0"/>
        <v/>
      </c>
      <c r="G51" s="135"/>
      <c r="H51" s="94" t="str">
        <f t="shared" si="1"/>
        <v/>
      </c>
      <c r="I51" s="135"/>
      <c r="J51" s="90" t="str">
        <f t="shared" si="3"/>
        <v/>
      </c>
      <c r="K51" s="92"/>
    </row>
    <row r="52" spans="1:251" ht="19.899999999999999" customHeight="1" thickBot="1" x14ac:dyDescent="0.25">
      <c r="A52" s="170"/>
      <c r="B52" s="17"/>
      <c r="C52" s="17"/>
      <c r="D52" s="21"/>
      <c r="E52" s="92"/>
      <c r="F52" s="94" t="str">
        <f>IF(D52="","",(IF(D53="",(D52-D51)/2,(D53-D51)/2)))</f>
        <v/>
      </c>
      <c r="G52" s="135"/>
      <c r="H52" s="94" t="str">
        <f t="shared" si="1"/>
        <v/>
      </c>
      <c r="I52" s="135"/>
      <c r="J52" s="90" t="str">
        <f t="shared" si="3"/>
        <v/>
      </c>
      <c r="K52" s="92"/>
    </row>
    <row r="53" spans="1:251" ht="22.15" customHeight="1" thickTop="1" thickBot="1" x14ac:dyDescent="0.3">
      <c r="A53" s="170"/>
      <c r="B53" s="222"/>
      <c r="C53" s="33" t="s">
        <v>33</v>
      </c>
      <c r="D53" s="97"/>
      <c r="E53" s="230">
        <v>0</v>
      </c>
      <c r="F53" s="151"/>
      <c r="G53" s="147"/>
      <c r="H53" s="151"/>
      <c r="I53" s="147"/>
      <c r="J53" s="48"/>
      <c r="K53" s="92"/>
    </row>
    <row r="54" spans="1:251" ht="22.15" customHeight="1" thickTop="1" thickBot="1" x14ac:dyDescent="0.3">
      <c r="A54" s="170"/>
      <c r="B54" s="170"/>
      <c r="C54" s="44" t="s">
        <v>39</v>
      </c>
      <c r="D54" s="45" t="str">
        <f>IF(D24="","",D53-D20)</f>
        <v/>
      </c>
      <c r="E54" s="231"/>
      <c r="F54" s="46" t="str">
        <f>IF(F24="","",SUM(F20:F53))</f>
        <v/>
      </c>
      <c r="G54" s="49" t="str">
        <f>IF(G24="","",AVERAGE(G20:G53))</f>
        <v/>
      </c>
      <c r="H54" s="46" t="str">
        <f>IF(H24="","",SUM(H20:H53))</f>
        <v/>
      </c>
      <c r="I54" s="229" t="str">
        <f>IF(I24="","",AVERAGE(I20:I53))</f>
        <v/>
      </c>
      <c r="J54" s="232" t="str">
        <f>IF(J24="","",SUM(J20:J53))</f>
        <v/>
      </c>
      <c r="K54" s="92" t="s">
        <v>272</v>
      </c>
    </row>
    <row r="55" spans="1:251" ht="5.45" customHeight="1" thickBot="1" x14ac:dyDescent="0.25">
      <c r="A55" s="170"/>
      <c r="B55" s="170"/>
      <c r="C55" s="22"/>
      <c r="D55" s="23"/>
      <c r="E55" s="23"/>
      <c r="F55" s="23"/>
      <c r="G55" s="23"/>
      <c r="H55" s="23"/>
      <c r="I55" s="23"/>
      <c r="J55" s="23"/>
    </row>
    <row r="56" spans="1:251" ht="24" customHeight="1" thickBot="1" x14ac:dyDescent="0.4">
      <c r="A56" s="170"/>
      <c r="B56" s="223"/>
      <c r="C56" s="10"/>
      <c r="D56" s="24"/>
      <c r="E56" s="24"/>
      <c r="F56" s="37" t="s">
        <v>160</v>
      </c>
      <c r="G56" s="319">
        <f>D53-D20</f>
        <v>0</v>
      </c>
      <c r="H56" s="220"/>
      <c r="I56" s="169"/>
      <c r="J56" s="221"/>
      <c r="M56" s="321" t="s">
        <v>263</v>
      </c>
      <c r="N56" s="87"/>
      <c r="O56" s="87"/>
      <c r="P56" s="87"/>
      <c r="Q56" s="87"/>
    </row>
    <row r="57" spans="1:251" ht="22.15" customHeight="1" thickBot="1" x14ac:dyDescent="0.3">
      <c r="A57" s="170"/>
      <c r="B57" s="171"/>
      <c r="C57" s="170"/>
      <c r="D57" s="196"/>
      <c r="E57" s="196"/>
      <c r="F57" s="197" t="s">
        <v>161</v>
      </c>
      <c r="G57" s="320">
        <f>(E23+E42)/2</f>
        <v>0</v>
      </c>
      <c r="H57" s="198"/>
      <c r="I57" s="199" t="s">
        <v>162</v>
      </c>
      <c r="J57" s="200"/>
      <c r="K57" s="170"/>
    </row>
    <row r="58" spans="1:251" ht="7.9" customHeight="1" thickBot="1" x14ac:dyDescent="0.25">
      <c r="A58" s="170"/>
      <c r="B58" s="171"/>
      <c r="C58" s="190"/>
      <c r="D58" s="196"/>
      <c r="E58" s="196"/>
      <c r="F58" s="196"/>
      <c r="G58" s="196"/>
      <c r="H58" s="196"/>
      <c r="I58" s="196"/>
      <c r="J58" s="200"/>
      <c r="K58" s="170"/>
    </row>
    <row r="59" spans="1:251" ht="39" customHeight="1" x14ac:dyDescent="0.2">
      <c r="A59" s="441" t="s">
        <v>153</v>
      </c>
      <c r="B59" s="442"/>
      <c r="C59" s="442"/>
      <c r="D59" s="442"/>
      <c r="E59" s="442"/>
      <c r="F59" s="442"/>
      <c r="G59" s="442"/>
      <c r="H59" s="442"/>
      <c r="I59" s="442"/>
      <c r="J59" s="442"/>
      <c r="K59" s="443"/>
    </row>
    <row r="60" spans="1:251" s="26" customFormat="1" ht="45.6" customHeight="1" thickBot="1" x14ac:dyDescent="0.25">
      <c r="A60" s="444" t="s">
        <v>154</v>
      </c>
      <c r="B60" s="445"/>
      <c r="C60" s="445"/>
      <c r="D60" s="445"/>
      <c r="E60" s="445"/>
      <c r="F60" s="445"/>
      <c r="G60" s="445"/>
      <c r="H60" s="445"/>
      <c r="I60" s="445"/>
      <c r="J60" s="445"/>
      <c r="K60" s="446"/>
      <c r="S60" s="25"/>
      <c r="AA60" s="25"/>
      <c r="AI60" s="25"/>
      <c r="AQ60" s="25"/>
      <c r="AY60" s="25"/>
      <c r="BG60" s="25"/>
      <c r="BO60" s="25"/>
      <c r="BW60" s="25"/>
      <c r="CE60" s="25"/>
      <c r="CM60" s="25"/>
      <c r="CU60" s="25"/>
      <c r="DC60" s="25"/>
      <c r="DK60" s="25"/>
      <c r="DS60" s="25"/>
      <c r="EA60" s="25"/>
      <c r="EI60" s="25"/>
      <c r="EQ60" s="25"/>
      <c r="EY60" s="25"/>
      <c r="FG60" s="25"/>
      <c r="FO60" s="25"/>
      <c r="FW60" s="25"/>
      <c r="GE60" s="25"/>
      <c r="GM60" s="25"/>
      <c r="GU60" s="25"/>
      <c r="HC60" s="25"/>
      <c r="HK60" s="25"/>
      <c r="HS60" s="25"/>
      <c r="IA60" s="25"/>
      <c r="II60" s="25"/>
      <c r="IQ60" s="25"/>
    </row>
    <row r="61" spans="1:251" x14ac:dyDescent="0.2">
      <c r="J61" s="27"/>
    </row>
  </sheetData>
  <mergeCells count="6">
    <mergeCell ref="J1:K1"/>
    <mergeCell ref="A59:K59"/>
    <mergeCell ref="A60:K60"/>
    <mergeCell ref="D10:F10"/>
    <mergeCell ref="J6:K6"/>
    <mergeCell ref="D5:G6"/>
  </mergeCells>
  <phoneticPr fontId="16" type="noConversion"/>
  <pageMargins left="0.48" right="0.17" top="0.27" bottom="0.18" header="0.17" footer="0.17"/>
  <pageSetup scale="68" orientation="portrait" horizontalDpi="1200" verticalDpi="1200" r:id="rId1"/>
  <headerFooter alignWithMargins="0"/>
  <ignoredErrors>
    <ignoredError sqref="G54 I5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indexed="10"/>
  </sheetPr>
  <dimension ref="A1:G22"/>
  <sheetViews>
    <sheetView zoomScale="75" workbookViewId="0">
      <selection activeCell="C2" sqref="C2"/>
    </sheetView>
  </sheetViews>
  <sheetFormatPr defaultRowHeight="12.75" x14ac:dyDescent="0.2"/>
  <cols>
    <col min="1" max="1" width="12.7109375" customWidth="1"/>
    <col min="2" max="2" width="10" customWidth="1"/>
    <col min="3" max="7" width="20.7109375" customWidth="1"/>
  </cols>
  <sheetData>
    <row r="1" spans="1:7" ht="29.45" customHeight="1" x14ac:dyDescent="0.25">
      <c r="A1" s="5" t="s">
        <v>10</v>
      </c>
      <c r="B1" s="5" t="s">
        <v>84</v>
      </c>
      <c r="C1" s="62" t="s">
        <v>85</v>
      </c>
      <c r="D1" s="63" t="s">
        <v>86</v>
      </c>
      <c r="E1" s="63" t="s">
        <v>87</v>
      </c>
      <c r="F1" s="63" t="s">
        <v>88</v>
      </c>
      <c r="G1" s="62" t="s">
        <v>89</v>
      </c>
    </row>
    <row r="2" spans="1:7" ht="24" x14ac:dyDescent="0.45">
      <c r="A2" s="5" t="s">
        <v>5</v>
      </c>
      <c r="B2" s="5">
        <v>1</v>
      </c>
      <c r="C2" s="67" t="str">
        <f>IF('Pebble Count'!E17&gt;0,'Pebble Count'!E17, " ")</f>
        <v xml:space="preserve"> </v>
      </c>
      <c r="D2" s="67" t="str">
        <f>IF('Pebble Count'!F17&gt;0,'Pebble Count'!F17, " ")</f>
        <v xml:space="preserve"> </v>
      </c>
      <c r="E2" s="67" t="str">
        <f>IF('Pebble Count'!G17&gt;0,'Pebble Count'!G17, " ")</f>
        <v xml:space="preserve"> </v>
      </c>
      <c r="F2" s="67" t="str">
        <f>IF('Pebble Count'!H17&gt;0,'Pebble Count'!H17, " ")</f>
        <v xml:space="preserve"> </v>
      </c>
      <c r="G2" s="67" t="str">
        <f>IF('Pebble Count'!I17&gt;0,'Pebble Count'!I17, " ")</f>
        <v xml:space="preserve"> </v>
      </c>
    </row>
    <row r="3" spans="1:7" ht="24" x14ac:dyDescent="0.45">
      <c r="A3" s="5" t="s">
        <v>5</v>
      </c>
      <c r="B3" s="5">
        <v>2</v>
      </c>
      <c r="C3" s="67" t="str">
        <f>IF('Pebble Count'!E18&gt;0,'Pebble Count'!E18, " ")</f>
        <v xml:space="preserve"> </v>
      </c>
      <c r="D3" s="67" t="str">
        <f>IF('Pebble Count'!F18&gt;0,'Pebble Count'!F18, " ")</f>
        <v xml:space="preserve"> </v>
      </c>
      <c r="E3" s="67" t="str">
        <f>IF('Pebble Count'!G18&gt;0,'Pebble Count'!G18, " ")</f>
        <v xml:space="preserve"> </v>
      </c>
      <c r="F3" s="67" t="str">
        <f>IF('Pebble Count'!H18&gt;0,'Pebble Count'!H18, " ")</f>
        <v xml:space="preserve"> </v>
      </c>
      <c r="G3" s="67" t="str">
        <f>IF('Pebble Count'!I18&gt;0,'Pebble Count'!I18, " ")</f>
        <v xml:space="preserve"> </v>
      </c>
    </row>
    <row r="4" spans="1:7" ht="24" x14ac:dyDescent="0.45">
      <c r="A4" s="5" t="s">
        <v>5</v>
      </c>
      <c r="B4" s="5">
        <v>3</v>
      </c>
      <c r="C4" s="67" t="str">
        <f>IF('Pebble Count'!E19&gt;0,'Pebble Count'!E19, " ")</f>
        <v xml:space="preserve"> </v>
      </c>
      <c r="D4" s="67" t="str">
        <f>IF('Pebble Count'!F19&gt;0,'Pebble Count'!F19, " ")</f>
        <v xml:space="preserve"> </v>
      </c>
      <c r="E4" s="67" t="str">
        <f>IF('Pebble Count'!G19&gt;0,'Pebble Count'!G19, " ")</f>
        <v xml:space="preserve"> </v>
      </c>
      <c r="F4" s="67" t="str">
        <f>IF('Pebble Count'!H19&gt;0,'Pebble Count'!H19, " ")</f>
        <v xml:space="preserve"> </v>
      </c>
      <c r="G4" s="67" t="str">
        <f>IF('Pebble Count'!I19&gt;0,'Pebble Count'!I19, " ")</f>
        <v xml:space="preserve"> </v>
      </c>
    </row>
    <row r="5" spans="1:7" ht="24" x14ac:dyDescent="0.45">
      <c r="A5" s="5" t="s">
        <v>5</v>
      </c>
      <c r="B5" s="5">
        <v>4</v>
      </c>
      <c r="C5" s="67" t="str">
        <f>IF('Pebble Count'!E20&gt;0,'Pebble Count'!E20, " ")</f>
        <v xml:space="preserve"> </v>
      </c>
      <c r="D5" s="67" t="str">
        <f>IF('Pebble Count'!F20&gt;0,'Pebble Count'!F20, " ")</f>
        <v xml:space="preserve"> </v>
      </c>
      <c r="E5" s="67" t="str">
        <f>IF('Pebble Count'!G20&gt;0,'Pebble Count'!G20, " ")</f>
        <v xml:space="preserve"> </v>
      </c>
      <c r="F5" s="67" t="str">
        <f>IF('Pebble Count'!H20&gt;0,'Pebble Count'!H20, " ")</f>
        <v xml:space="preserve"> </v>
      </c>
      <c r="G5" s="67" t="str">
        <f>IF('Pebble Count'!I20&gt;0,'Pebble Count'!I20, " ")</f>
        <v xml:space="preserve"> </v>
      </c>
    </row>
    <row r="6" spans="1:7" ht="24" x14ac:dyDescent="0.45">
      <c r="A6" s="5" t="s">
        <v>5</v>
      </c>
      <c r="B6" s="5">
        <v>5</v>
      </c>
      <c r="C6" s="67" t="str">
        <f>IF('Pebble Count'!E21&gt;0,'Pebble Count'!E21, " ")</f>
        <v xml:space="preserve"> </v>
      </c>
      <c r="D6" s="67" t="str">
        <f>IF('Pebble Count'!F21&gt;0,'Pebble Count'!F21, " ")</f>
        <v xml:space="preserve"> </v>
      </c>
      <c r="E6" s="67" t="str">
        <f>IF('Pebble Count'!G21&gt;0,'Pebble Count'!G21, " ")</f>
        <v xml:space="preserve"> </v>
      </c>
      <c r="F6" s="67" t="str">
        <f>IF('Pebble Count'!H21&gt;0,'Pebble Count'!H21, " ")</f>
        <v xml:space="preserve"> </v>
      </c>
      <c r="G6" s="67" t="str">
        <f>IF('Pebble Count'!I21&gt;0,'Pebble Count'!I21, " ")</f>
        <v xml:space="preserve"> </v>
      </c>
    </row>
    <row r="7" spans="1:7" ht="24" x14ac:dyDescent="0.45">
      <c r="A7" s="5" t="s">
        <v>6</v>
      </c>
      <c r="B7" s="5">
        <v>1</v>
      </c>
      <c r="C7" s="67" t="str">
        <f>IF('Pebble Count'!E22&gt;0,'Pebble Count'!E22, " ")</f>
        <v xml:space="preserve"> </v>
      </c>
      <c r="D7" s="67" t="str">
        <f>IF('Pebble Count'!F22&gt;0,'Pebble Count'!F22, " ")</f>
        <v xml:space="preserve"> </v>
      </c>
      <c r="E7" s="67" t="str">
        <f>IF('Pebble Count'!G22&gt;0,'Pebble Count'!G22, " ")</f>
        <v xml:space="preserve"> </v>
      </c>
      <c r="F7" s="67" t="str">
        <f>IF('Pebble Count'!H22&gt;0,'Pebble Count'!H22, " ")</f>
        <v xml:space="preserve"> </v>
      </c>
      <c r="G7" s="67" t="str">
        <f>IF('Pebble Count'!I22&gt;0,'Pebble Count'!I22, " ")</f>
        <v xml:space="preserve"> </v>
      </c>
    </row>
    <row r="8" spans="1:7" ht="24" x14ac:dyDescent="0.45">
      <c r="A8" s="5" t="s">
        <v>6</v>
      </c>
      <c r="B8" s="5">
        <v>2</v>
      </c>
      <c r="C8" s="67" t="str">
        <f>IF('Pebble Count'!E23&gt;0,'Pebble Count'!E23, " ")</f>
        <v xml:space="preserve"> </v>
      </c>
      <c r="D8" s="67" t="str">
        <f>IF('Pebble Count'!F23&gt;0,'Pebble Count'!F23, " ")</f>
        <v xml:space="preserve"> </v>
      </c>
      <c r="E8" s="67" t="str">
        <f>IF('Pebble Count'!G23&gt;0,'Pebble Count'!G23, " ")</f>
        <v xml:space="preserve"> </v>
      </c>
      <c r="F8" s="67" t="str">
        <f>IF('Pebble Count'!H23&gt;0,'Pebble Count'!H23, " ")</f>
        <v xml:space="preserve"> </v>
      </c>
      <c r="G8" s="67" t="str">
        <f>IF('Pebble Count'!I23&gt;0,'Pebble Count'!I23, " ")</f>
        <v xml:space="preserve"> </v>
      </c>
    </row>
    <row r="9" spans="1:7" ht="24" x14ac:dyDescent="0.45">
      <c r="A9" s="5" t="s">
        <v>6</v>
      </c>
      <c r="B9" s="5">
        <v>3</v>
      </c>
      <c r="C9" s="67" t="str">
        <f>IF('Pebble Count'!E24&gt;0,'Pebble Count'!E24, " ")</f>
        <v xml:space="preserve"> </v>
      </c>
      <c r="D9" s="67" t="str">
        <f>IF('Pebble Count'!F24&gt;0,'Pebble Count'!F24, " ")</f>
        <v xml:space="preserve"> </v>
      </c>
      <c r="E9" s="67" t="str">
        <f>IF('Pebble Count'!G24&gt;0,'Pebble Count'!G24, " ")</f>
        <v xml:space="preserve"> </v>
      </c>
      <c r="F9" s="67" t="str">
        <f>IF('Pebble Count'!H24&gt;0,'Pebble Count'!H24, " ")</f>
        <v xml:space="preserve"> </v>
      </c>
      <c r="G9" s="67" t="str">
        <f>IF('Pebble Count'!I24&gt;0,'Pebble Count'!I24, " ")</f>
        <v xml:space="preserve"> </v>
      </c>
    </row>
    <row r="10" spans="1:7" ht="24" x14ac:dyDescent="0.45">
      <c r="A10" s="5" t="s">
        <v>6</v>
      </c>
      <c r="B10" s="5">
        <v>4</v>
      </c>
      <c r="C10" s="67" t="str">
        <f>IF('Pebble Count'!E25&gt;0,'Pebble Count'!E25, " ")</f>
        <v xml:space="preserve"> </v>
      </c>
      <c r="D10" s="67" t="str">
        <f>IF('Pebble Count'!F25&gt;0,'Pebble Count'!F25, " ")</f>
        <v xml:space="preserve"> </v>
      </c>
      <c r="E10" s="67" t="str">
        <f>IF('Pebble Count'!G25&gt;0,'Pebble Count'!G25, " ")</f>
        <v xml:space="preserve"> </v>
      </c>
      <c r="F10" s="67" t="str">
        <f>IF('Pebble Count'!H25&gt;0,'Pebble Count'!H25, " ")</f>
        <v xml:space="preserve"> </v>
      </c>
      <c r="G10" s="67" t="str">
        <f>IF('Pebble Count'!I25&gt;0,'Pebble Count'!I25, " ")</f>
        <v xml:space="preserve"> </v>
      </c>
    </row>
    <row r="11" spans="1:7" ht="24" x14ac:dyDescent="0.45">
      <c r="A11" s="5" t="s">
        <v>6</v>
      </c>
      <c r="B11" s="5">
        <v>5</v>
      </c>
      <c r="C11" s="67" t="str">
        <f>IF('Pebble Count'!E26&gt;0,'Pebble Count'!E26, " ")</f>
        <v xml:space="preserve"> </v>
      </c>
      <c r="D11" s="67" t="str">
        <f>IF('Pebble Count'!F26&gt;0,'Pebble Count'!F26, " ")</f>
        <v xml:space="preserve"> </v>
      </c>
      <c r="E11" s="67" t="str">
        <f>IF('Pebble Count'!G26&gt;0,'Pebble Count'!G26, " ")</f>
        <v xml:space="preserve"> </v>
      </c>
      <c r="F11" s="67" t="str">
        <f>IF('Pebble Count'!H26&gt;0,'Pebble Count'!H26, " ")</f>
        <v xml:space="preserve"> </v>
      </c>
      <c r="G11" s="67" t="str">
        <f>IF('Pebble Count'!I26&gt;0,'Pebble Count'!I26, " ")</f>
        <v xml:space="preserve"> </v>
      </c>
    </row>
    <row r="12" spans="1:7" ht="24" x14ac:dyDescent="0.45">
      <c r="A12" s="5" t="s">
        <v>7</v>
      </c>
      <c r="B12" s="5">
        <v>1</v>
      </c>
      <c r="C12" s="67" t="str">
        <f>IF('Pebble Count'!E27&gt;0,'Pebble Count'!E27, " ")</f>
        <v xml:space="preserve"> </v>
      </c>
      <c r="D12" s="67" t="str">
        <f>IF('Pebble Count'!F27&gt;0,'Pebble Count'!F27, " ")</f>
        <v xml:space="preserve"> </v>
      </c>
      <c r="E12" s="67" t="str">
        <f>IF('Pebble Count'!G27&gt;0,'Pebble Count'!G27, " ")</f>
        <v xml:space="preserve"> </v>
      </c>
      <c r="F12" s="67" t="str">
        <f>IF('Pebble Count'!H27&gt;0,'Pebble Count'!H27, " ")</f>
        <v xml:space="preserve"> </v>
      </c>
      <c r="G12" s="67" t="str">
        <f>IF('Pebble Count'!I27&gt;0,'Pebble Count'!I27, " ")</f>
        <v xml:space="preserve"> </v>
      </c>
    </row>
    <row r="13" spans="1:7" ht="24" x14ac:dyDescent="0.45">
      <c r="A13" s="5" t="s">
        <v>7</v>
      </c>
      <c r="B13" s="5">
        <v>2</v>
      </c>
      <c r="C13" s="67" t="str">
        <f>IF('Pebble Count'!E28&gt;0,'Pebble Count'!E28, " ")</f>
        <v xml:space="preserve"> </v>
      </c>
      <c r="D13" s="67" t="str">
        <f>IF('Pebble Count'!F28&gt;0,'Pebble Count'!F28, " ")</f>
        <v xml:space="preserve"> </v>
      </c>
      <c r="E13" s="67" t="str">
        <f>IF('Pebble Count'!G28&gt;0,'Pebble Count'!G28, " ")</f>
        <v xml:space="preserve"> </v>
      </c>
      <c r="F13" s="67" t="str">
        <f>IF('Pebble Count'!H28&gt;0,'Pebble Count'!H28, " ")</f>
        <v xml:space="preserve"> </v>
      </c>
      <c r="G13" s="67" t="str">
        <f>IF('Pebble Count'!I28&gt;0,'Pebble Count'!I28, " ")</f>
        <v xml:space="preserve"> </v>
      </c>
    </row>
    <row r="14" spans="1:7" ht="24" x14ac:dyDescent="0.45">
      <c r="A14" s="5" t="s">
        <v>7</v>
      </c>
      <c r="B14" s="5">
        <v>3</v>
      </c>
      <c r="C14" s="67" t="str">
        <f>IF('Pebble Count'!E29&gt;0,'Pebble Count'!E29, " ")</f>
        <v xml:space="preserve"> </v>
      </c>
      <c r="D14" s="67" t="str">
        <f>IF('Pebble Count'!F29&gt;0,'Pebble Count'!F29, " ")</f>
        <v xml:space="preserve"> </v>
      </c>
      <c r="E14" s="67" t="str">
        <f>IF('Pebble Count'!G29&gt;0,'Pebble Count'!G29, " ")</f>
        <v xml:space="preserve"> </v>
      </c>
      <c r="F14" s="67" t="str">
        <f>IF('Pebble Count'!H29&gt;0,'Pebble Count'!H29, " ")</f>
        <v xml:space="preserve"> </v>
      </c>
      <c r="G14" s="67" t="str">
        <f>IF('Pebble Count'!I29&gt;0,'Pebble Count'!I29, " ")</f>
        <v xml:space="preserve"> </v>
      </c>
    </row>
    <row r="15" spans="1:7" ht="24" x14ac:dyDescent="0.45">
      <c r="A15" s="5" t="s">
        <v>7</v>
      </c>
      <c r="B15" s="5">
        <v>4</v>
      </c>
      <c r="C15" s="67" t="str">
        <f>IF('Pebble Count'!E30&gt;0,'Pebble Count'!E30, " ")</f>
        <v xml:space="preserve"> </v>
      </c>
      <c r="D15" s="67" t="str">
        <f>IF('Pebble Count'!F30&gt;0,'Pebble Count'!F30, " ")</f>
        <v xml:space="preserve"> </v>
      </c>
      <c r="E15" s="67" t="str">
        <f>IF('Pebble Count'!G30&gt;0,'Pebble Count'!G30, " ")</f>
        <v xml:space="preserve"> </v>
      </c>
      <c r="F15" s="67" t="str">
        <f>IF('Pebble Count'!H30&gt;0,'Pebble Count'!H30, " ")</f>
        <v xml:space="preserve"> </v>
      </c>
      <c r="G15" s="67" t="str">
        <f>IF('Pebble Count'!I30&gt;0,'Pebble Count'!I30, " ")</f>
        <v xml:space="preserve"> </v>
      </c>
    </row>
    <row r="16" spans="1:7" ht="24" x14ac:dyDescent="0.45">
      <c r="A16" s="5" t="s">
        <v>7</v>
      </c>
      <c r="B16" s="5">
        <v>5</v>
      </c>
      <c r="C16" s="67" t="str">
        <f>IF('Pebble Count'!E31&gt;0,'Pebble Count'!E31, " ")</f>
        <v xml:space="preserve"> </v>
      </c>
      <c r="D16" s="67" t="str">
        <f>IF('Pebble Count'!F31&gt;0,'Pebble Count'!F31, " ")</f>
        <v xml:space="preserve"> </v>
      </c>
      <c r="E16" s="67" t="str">
        <f>IF('Pebble Count'!G31&gt;0,'Pebble Count'!G31, " ")</f>
        <v xml:space="preserve"> </v>
      </c>
      <c r="F16" s="67" t="str">
        <f>IF('Pebble Count'!H31&gt;0,'Pebble Count'!H31, " ")</f>
        <v xml:space="preserve"> </v>
      </c>
      <c r="G16" s="67" t="str">
        <f>IF('Pebble Count'!I31&gt;0,'Pebble Count'!I31, " ")</f>
        <v xml:space="preserve"> </v>
      </c>
    </row>
    <row r="17" spans="1:7" ht="24" x14ac:dyDescent="0.45">
      <c r="A17" s="5" t="s">
        <v>8</v>
      </c>
      <c r="B17" s="5">
        <v>1</v>
      </c>
      <c r="C17" s="67" t="str">
        <f>IF('Pebble Count'!E32&gt;0,'Pebble Count'!E32, " ")</f>
        <v xml:space="preserve"> </v>
      </c>
      <c r="D17" s="67" t="str">
        <f>IF('Pebble Count'!F32&gt;0,'Pebble Count'!F32, " ")</f>
        <v xml:space="preserve"> </v>
      </c>
      <c r="E17" s="67" t="str">
        <f>IF('Pebble Count'!G32&gt;0,'Pebble Count'!G32, " ")</f>
        <v xml:space="preserve"> </v>
      </c>
      <c r="F17" s="67" t="str">
        <f>IF('Pebble Count'!H32&gt;0,'Pebble Count'!H32, " ")</f>
        <v xml:space="preserve"> </v>
      </c>
      <c r="G17" s="67" t="str">
        <f>IF('Pebble Count'!I32&gt;0,'Pebble Count'!I32, " ")</f>
        <v xml:space="preserve"> </v>
      </c>
    </row>
    <row r="18" spans="1:7" ht="24" x14ac:dyDescent="0.45">
      <c r="A18" s="5" t="s">
        <v>8</v>
      </c>
      <c r="B18" s="5">
        <v>2</v>
      </c>
      <c r="C18" s="67" t="str">
        <f>IF('Pebble Count'!E33&gt;0,'Pebble Count'!E33, " ")</f>
        <v xml:space="preserve"> </v>
      </c>
      <c r="D18" s="67" t="str">
        <f>IF('Pebble Count'!F33&gt;0,'Pebble Count'!F33, " ")</f>
        <v xml:space="preserve"> </v>
      </c>
      <c r="E18" s="67" t="str">
        <f>IF('Pebble Count'!G33&gt;0,'Pebble Count'!G33, " ")</f>
        <v xml:space="preserve"> </v>
      </c>
      <c r="F18" s="67" t="str">
        <f>IF('Pebble Count'!H33&gt;0,'Pebble Count'!H33, " ")</f>
        <v xml:space="preserve"> </v>
      </c>
      <c r="G18" s="67" t="str">
        <f>IF('Pebble Count'!I33&gt;0,'Pebble Count'!I33, " ")</f>
        <v xml:space="preserve"> </v>
      </c>
    </row>
    <row r="19" spans="1:7" ht="24" x14ac:dyDescent="0.45">
      <c r="A19" s="5" t="s">
        <v>8</v>
      </c>
      <c r="B19" s="5">
        <v>3</v>
      </c>
      <c r="C19" s="67" t="str">
        <f>IF('Pebble Count'!E34&gt;0,'Pebble Count'!E34, " ")</f>
        <v xml:space="preserve"> </v>
      </c>
      <c r="D19" s="67" t="str">
        <f>IF('Pebble Count'!F34&gt;0,'Pebble Count'!F34, " ")</f>
        <v xml:space="preserve"> </v>
      </c>
      <c r="E19" s="67" t="str">
        <f>IF('Pebble Count'!G34&gt;0,'Pebble Count'!G34, " ")</f>
        <v xml:space="preserve"> </v>
      </c>
      <c r="F19" s="67" t="str">
        <f>IF('Pebble Count'!H34&gt;0,'Pebble Count'!H34, " ")</f>
        <v xml:space="preserve"> </v>
      </c>
      <c r="G19" s="67" t="str">
        <f>IF('Pebble Count'!I34&gt;0,'Pebble Count'!I34, " ")</f>
        <v xml:space="preserve"> </v>
      </c>
    </row>
    <row r="20" spans="1:7" ht="24" x14ac:dyDescent="0.45">
      <c r="A20" s="5" t="s">
        <v>8</v>
      </c>
      <c r="B20" s="5">
        <v>4</v>
      </c>
      <c r="C20" s="67" t="str">
        <f>IF('Pebble Count'!E35&gt;0,'Pebble Count'!E35, " ")</f>
        <v xml:space="preserve"> </v>
      </c>
      <c r="D20" s="67" t="str">
        <f>IF('Pebble Count'!F35&gt;0,'Pebble Count'!F35, " ")</f>
        <v xml:space="preserve"> </v>
      </c>
      <c r="E20" s="67" t="str">
        <f>IF('Pebble Count'!G35&gt;0,'Pebble Count'!G35, " ")</f>
        <v xml:space="preserve"> </v>
      </c>
      <c r="F20" s="67" t="str">
        <f>IF('Pebble Count'!H35&gt;0,'Pebble Count'!H35, " ")</f>
        <v xml:space="preserve"> </v>
      </c>
      <c r="G20" s="67" t="str">
        <f>IF('Pebble Count'!I35&gt;0,'Pebble Count'!I35, " ")</f>
        <v xml:space="preserve"> </v>
      </c>
    </row>
    <row r="21" spans="1:7" ht="24" x14ac:dyDescent="0.45">
      <c r="A21" s="5" t="s">
        <v>8</v>
      </c>
      <c r="B21" s="5">
        <v>5</v>
      </c>
      <c r="C21" s="67" t="str">
        <f>IF('Pebble Count'!E36&gt;0,'Pebble Count'!E36, " ")</f>
        <v xml:space="preserve"> </v>
      </c>
      <c r="D21" s="67" t="str">
        <f>IF('Pebble Count'!F36&gt;0,'Pebble Count'!F36, " ")</f>
        <v xml:space="preserve"> </v>
      </c>
      <c r="E21" s="67" t="str">
        <f>IF('Pebble Count'!G36&gt;0,'Pebble Count'!G36, " ")</f>
        <v xml:space="preserve"> </v>
      </c>
      <c r="F21" s="67" t="str">
        <f>IF('Pebble Count'!H36&gt;0,'Pebble Count'!H36, " ")</f>
        <v xml:space="preserve"> </v>
      </c>
      <c r="G21" s="67" t="str">
        <f>IF('Pebble Count'!I36&gt;0,'Pebble Count'!I36, " ")</f>
        <v xml:space="preserve"> </v>
      </c>
    </row>
    <row r="22" spans="1:7" ht="24" x14ac:dyDescent="0.45">
      <c r="A22" s="5" t="s">
        <v>9</v>
      </c>
      <c r="B22" s="5">
        <v>1</v>
      </c>
      <c r="C22" s="67" t="str">
        <f>IF('Pebble Count'!E37&gt;0,'Pebble Count'!E37, " ")</f>
        <v xml:space="preserve"> </v>
      </c>
      <c r="D22" s="67" t="str">
        <f>IF('Pebble Count'!F37&gt;0,'Pebble Count'!F37, " ")</f>
        <v xml:space="preserve"> </v>
      </c>
      <c r="E22" s="67" t="str">
        <f>IF('Pebble Count'!G37&gt;0,'Pebble Count'!G37, " ")</f>
        <v xml:space="preserve"> </v>
      </c>
      <c r="F22" s="67" t="str">
        <f>IF('Pebble Count'!H37&gt;0,'Pebble Count'!H37, " ")</f>
        <v xml:space="preserve"> </v>
      </c>
      <c r="G22" s="67" t="str">
        <f>IF('Pebble Count'!I37&gt;0,'Pebble Count'!I37, " ")</f>
        <v xml:space="preserve"> </v>
      </c>
    </row>
  </sheetData>
  <sheetProtection sheet="1" objects="1" scenarios="1"/>
  <phoneticPr fontId="16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indexed="10"/>
  </sheetPr>
  <dimension ref="A1:M6"/>
  <sheetViews>
    <sheetView workbookViewId="0">
      <selection activeCell="D3" sqref="D3"/>
    </sheetView>
  </sheetViews>
  <sheetFormatPr defaultRowHeight="12.75" x14ac:dyDescent="0.2"/>
  <cols>
    <col min="1" max="1" width="19.85546875" customWidth="1"/>
    <col min="2" max="13" width="19" customWidth="1"/>
  </cols>
  <sheetData>
    <row r="1" spans="1:13" ht="54" x14ac:dyDescent="0.25">
      <c r="A1" s="59" t="s">
        <v>82</v>
      </c>
      <c r="B1" s="61" t="s">
        <v>64</v>
      </c>
      <c r="C1" s="61" t="s">
        <v>63</v>
      </c>
      <c r="D1" s="134" t="s">
        <v>68</v>
      </c>
      <c r="E1" s="134" t="s">
        <v>69</v>
      </c>
      <c r="F1" s="134" t="s">
        <v>71</v>
      </c>
      <c r="G1" s="134" t="s">
        <v>70</v>
      </c>
      <c r="H1" s="134" t="s">
        <v>72</v>
      </c>
      <c r="I1" s="134" t="s">
        <v>83</v>
      </c>
      <c r="J1" s="134" t="s">
        <v>74</v>
      </c>
      <c r="K1" s="134" t="s">
        <v>73</v>
      </c>
      <c r="L1" s="134" t="s">
        <v>76</v>
      </c>
      <c r="M1" s="134" t="s">
        <v>75</v>
      </c>
    </row>
    <row r="2" spans="1:13" ht="18" x14ac:dyDescent="0.25">
      <c r="A2" s="32" t="s">
        <v>5</v>
      </c>
      <c r="B2" s="60">
        <f>'X-Section Thalweg LWD'!I23</f>
        <v>0</v>
      </c>
      <c r="C2" s="60">
        <f>'X-Section Thalweg LWD'!I24</f>
        <v>0</v>
      </c>
      <c r="D2" s="60">
        <f>'X-Section Thalweg LWD'!$I18</f>
        <v>0</v>
      </c>
      <c r="E2" s="60">
        <f>'X-Section Thalweg LWD'!$J18</f>
        <v>0</v>
      </c>
      <c r="F2" s="60">
        <f>'X-Section Thalweg LWD'!I$19</f>
        <v>0</v>
      </c>
      <c r="G2" s="60">
        <f>'X-Section Thalweg LWD'!$J19</f>
        <v>0</v>
      </c>
      <c r="H2" s="60">
        <f>'X-Section Thalweg LWD'!$I20</f>
        <v>0</v>
      </c>
      <c r="I2" s="60">
        <f>'X-Section Thalweg LWD'!$J20</f>
        <v>0</v>
      </c>
      <c r="J2" s="60">
        <f>'X-Section Thalweg LWD'!$I21</f>
        <v>0</v>
      </c>
      <c r="K2" s="60">
        <f>'X-Section Thalweg LWD'!$J21</f>
        <v>0</v>
      </c>
      <c r="L2" s="60">
        <f>'X-Section Thalweg LWD'!$I22</f>
        <v>0</v>
      </c>
      <c r="M2" s="60">
        <f>'X-Section Thalweg LWD'!$J22</f>
        <v>0</v>
      </c>
    </row>
    <row r="3" spans="1:13" ht="18" x14ac:dyDescent="0.25">
      <c r="A3" s="32" t="s">
        <v>6</v>
      </c>
      <c r="B3" s="60">
        <f>'X-Section Thalweg LWD'!K23</f>
        <v>0</v>
      </c>
      <c r="C3" s="60">
        <f>'X-Section Thalweg LWD'!K24</f>
        <v>0</v>
      </c>
      <c r="D3" s="60">
        <f>'X-Section Thalweg LWD'!$K18</f>
        <v>0</v>
      </c>
      <c r="E3" s="60">
        <f>'X-Section Thalweg LWD'!$L18</f>
        <v>0</v>
      </c>
      <c r="F3" s="60">
        <f>'X-Section Thalweg LWD'!$K19</f>
        <v>0</v>
      </c>
      <c r="G3" s="60">
        <f>'X-Section Thalweg LWD'!$L19</f>
        <v>0</v>
      </c>
      <c r="H3" s="60">
        <f>'X-Section Thalweg LWD'!$K20</f>
        <v>0</v>
      </c>
      <c r="I3" s="60">
        <f>'X-Section Thalweg LWD'!$L20</f>
        <v>0</v>
      </c>
      <c r="J3" s="60">
        <f>'X-Section Thalweg LWD'!$K21</f>
        <v>0</v>
      </c>
      <c r="K3" s="60">
        <f>'X-Section Thalweg LWD'!$L21</f>
        <v>0</v>
      </c>
      <c r="L3" s="60">
        <f>'X-Section Thalweg LWD'!$K22</f>
        <v>0</v>
      </c>
      <c r="M3" s="60">
        <f>'X-Section Thalweg LWD'!$L22</f>
        <v>0</v>
      </c>
    </row>
    <row r="4" spans="1:13" ht="18" x14ac:dyDescent="0.25">
      <c r="A4" s="32" t="s">
        <v>7</v>
      </c>
      <c r="B4" s="60">
        <f>'X-Section Thalweg LWD'!M23</f>
        <v>0</v>
      </c>
      <c r="C4" s="60">
        <f>'X-Section Thalweg LWD'!M24</f>
        <v>0</v>
      </c>
      <c r="D4" s="60">
        <f>'X-Section Thalweg LWD'!$M18</f>
        <v>0</v>
      </c>
      <c r="E4" s="60">
        <f>'X-Section Thalweg LWD'!$N18</f>
        <v>0</v>
      </c>
      <c r="F4" s="60">
        <f>'X-Section Thalweg LWD'!$M19</f>
        <v>0</v>
      </c>
      <c r="G4" s="60">
        <f>'X-Section Thalweg LWD'!$N19</f>
        <v>0</v>
      </c>
      <c r="H4" s="60">
        <f>'X-Section Thalweg LWD'!$M20</f>
        <v>0</v>
      </c>
      <c r="I4" s="60">
        <f>'X-Section Thalweg LWD'!$N20</f>
        <v>0</v>
      </c>
      <c r="J4" s="60">
        <f>'X-Section Thalweg LWD'!$M21</f>
        <v>0</v>
      </c>
      <c r="K4" s="60">
        <f>'X-Section Thalweg LWD'!$N21</f>
        <v>0</v>
      </c>
      <c r="L4" s="60">
        <f>'X-Section Thalweg LWD'!$M22</f>
        <v>0</v>
      </c>
      <c r="M4" s="60">
        <f>'X-Section Thalweg LWD'!$N22</f>
        <v>0</v>
      </c>
    </row>
    <row r="5" spans="1:13" ht="18" x14ac:dyDescent="0.25">
      <c r="A5" s="32" t="s">
        <v>8</v>
      </c>
      <c r="B5" s="60">
        <f>'X-Section Thalweg LWD'!O23</f>
        <v>0</v>
      </c>
      <c r="C5" s="60">
        <f>'X-Section Thalweg LWD'!O24</f>
        <v>0</v>
      </c>
      <c r="D5" s="60">
        <f>'X-Section Thalweg LWD'!$O18</f>
        <v>0</v>
      </c>
      <c r="E5" s="60">
        <f>'X-Section Thalweg LWD'!$P18</f>
        <v>0</v>
      </c>
      <c r="F5" s="60">
        <f>'X-Section Thalweg LWD'!$O19</f>
        <v>0</v>
      </c>
      <c r="G5" s="60">
        <f>'X-Section Thalweg LWD'!$P19</f>
        <v>0</v>
      </c>
      <c r="H5" s="60">
        <f>'X-Section Thalweg LWD'!$O20</f>
        <v>0</v>
      </c>
      <c r="I5" s="60">
        <f>'X-Section Thalweg LWD'!$P20</f>
        <v>0</v>
      </c>
      <c r="J5" s="60">
        <f>'X-Section Thalweg LWD'!$O21</f>
        <v>0</v>
      </c>
      <c r="K5" s="60">
        <f>'X-Section Thalweg LWD'!$P21</f>
        <v>0</v>
      </c>
      <c r="L5" s="60">
        <f>'X-Section Thalweg LWD'!$O22</f>
        <v>0</v>
      </c>
      <c r="M5" s="60">
        <f>'X-Section Thalweg LWD'!$P22</f>
        <v>0</v>
      </c>
    </row>
    <row r="6" spans="1:13" ht="18" x14ac:dyDescent="0.25">
      <c r="A6" s="32" t="s">
        <v>9</v>
      </c>
      <c r="B6" s="60">
        <f>'X-Section Thalweg LWD'!Q23</f>
        <v>0</v>
      </c>
      <c r="C6" s="60">
        <f>'X-Section Thalweg LWD'!Q24</f>
        <v>0</v>
      </c>
      <c r="D6" s="60">
        <f>'X-Section Thalweg LWD'!$Q18</f>
        <v>0</v>
      </c>
      <c r="E6" s="60">
        <f>'X-Section Thalweg LWD'!$R18</f>
        <v>0</v>
      </c>
      <c r="F6" s="60">
        <f>'X-Section Thalweg LWD'!$Q19</f>
        <v>0</v>
      </c>
      <c r="G6" s="60">
        <f>'X-Section Thalweg LWD'!$R19</f>
        <v>0</v>
      </c>
      <c r="H6" s="60">
        <f>'X-Section Thalweg LWD'!$Q20</f>
        <v>0</v>
      </c>
      <c r="I6" s="60">
        <f>'X-Section Thalweg LWD'!$R20</f>
        <v>0</v>
      </c>
      <c r="J6" s="60">
        <f>'X-Section Thalweg LWD'!$Q21</f>
        <v>0</v>
      </c>
      <c r="K6" s="60">
        <f>'X-Section Thalweg LWD'!$R21</f>
        <v>0</v>
      </c>
      <c r="L6" s="60">
        <f>'X-Section Thalweg LWD'!$Q22</f>
        <v>0</v>
      </c>
      <c r="M6" s="60">
        <f>'X-Section Thalweg LWD'!$R22</f>
        <v>0</v>
      </c>
    </row>
  </sheetData>
  <phoneticPr fontId="16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indexed="10"/>
  </sheetPr>
  <dimension ref="A1:E161"/>
  <sheetViews>
    <sheetView topLeftCell="A133" workbookViewId="0">
      <selection activeCell="H16" sqref="H16"/>
    </sheetView>
  </sheetViews>
  <sheetFormatPr defaultRowHeight="12.75" x14ac:dyDescent="0.2"/>
  <cols>
    <col min="1" max="1" width="20.42578125" style="9" bestFit="1" customWidth="1"/>
    <col min="2" max="2" width="28.85546875" style="9" bestFit="1" customWidth="1"/>
    <col min="3" max="3" width="8.7109375" style="9" bestFit="1" customWidth="1"/>
    <col min="4" max="4" width="7.7109375" style="9" bestFit="1" customWidth="1"/>
    <col min="5" max="5" width="17.28515625" style="9" bestFit="1" customWidth="1"/>
  </cols>
  <sheetData>
    <row r="1" spans="1:5" x14ac:dyDescent="0.2">
      <c r="A1" s="9" t="s">
        <v>207</v>
      </c>
      <c r="B1" s="9" t="s">
        <v>208</v>
      </c>
      <c r="C1" s="9" t="s">
        <v>90</v>
      </c>
      <c r="D1" s="9" t="s">
        <v>91</v>
      </c>
      <c r="E1" s="9" t="s">
        <v>92</v>
      </c>
    </row>
    <row r="2" spans="1:5" x14ac:dyDescent="0.2">
      <c r="A2" s="9" t="s">
        <v>13</v>
      </c>
      <c r="B2" s="9">
        <v>1</v>
      </c>
      <c r="C2" s="65">
        <f>'X-Section Thalweg LWD'!B6</f>
        <v>0</v>
      </c>
      <c r="D2" s="9">
        <v>0</v>
      </c>
      <c r="E2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" spans="1:5" x14ac:dyDescent="0.2">
      <c r="A3" s="9" t="s">
        <v>13</v>
      </c>
      <c r="B3" s="9">
        <v>2</v>
      </c>
      <c r="C3" s="65">
        <f>'X-Section Thalweg LWD'!B7</f>
        <v>0</v>
      </c>
      <c r="D3" s="9">
        <v>1</v>
      </c>
      <c r="E3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4" spans="1:5" x14ac:dyDescent="0.2">
      <c r="A4" s="9" t="s">
        <v>13</v>
      </c>
      <c r="B4" s="9">
        <v>3</v>
      </c>
      <c r="C4" s="65">
        <f>'X-Section Thalweg LWD'!B8</f>
        <v>0</v>
      </c>
      <c r="D4" s="9">
        <v>2</v>
      </c>
      <c r="E4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5" spans="1:5" x14ac:dyDescent="0.2">
      <c r="A5" s="9" t="s">
        <v>13</v>
      </c>
      <c r="B5" s="9">
        <v>4</v>
      </c>
      <c r="C5" s="65">
        <f>'X-Section Thalweg LWD'!B9</f>
        <v>0</v>
      </c>
      <c r="D5" s="9">
        <v>3</v>
      </c>
      <c r="E5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6" spans="1:5" x14ac:dyDescent="0.2">
      <c r="A6" s="9" t="s">
        <v>13</v>
      </c>
      <c r="B6" s="9">
        <v>5</v>
      </c>
      <c r="C6" s="65">
        <f>'X-Section Thalweg LWD'!B10</f>
        <v>0</v>
      </c>
      <c r="D6" s="9">
        <v>4</v>
      </c>
      <c r="E6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7" spans="1:5" x14ac:dyDescent="0.2">
      <c r="A7" s="9" t="s">
        <v>13</v>
      </c>
      <c r="B7" s="9">
        <v>6</v>
      </c>
      <c r="C7" s="65">
        <f>'X-Section Thalweg LWD'!B11</f>
        <v>0</v>
      </c>
      <c r="D7" s="9">
        <v>5</v>
      </c>
      <c r="E7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8" spans="1:5" x14ac:dyDescent="0.2">
      <c r="A8" s="9" t="s">
        <v>13</v>
      </c>
      <c r="B8" s="9">
        <v>7</v>
      </c>
      <c r="C8" s="65">
        <f>'X-Section Thalweg LWD'!B12</f>
        <v>0</v>
      </c>
      <c r="D8" s="9">
        <v>6</v>
      </c>
      <c r="E8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9" spans="1:5" x14ac:dyDescent="0.2">
      <c r="A9" s="9" t="s">
        <v>13</v>
      </c>
      <c r="B9" s="9">
        <v>8</v>
      </c>
      <c r="C9" s="65">
        <f>'X-Section Thalweg LWD'!B13</f>
        <v>0</v>
      </c>
      <c r="D9" s="9">
        <v>7</v>
      </c>
      <c r="E9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0" spans="1:5" x14ac:dyDescent="0.2">
      <c r="A10" s="9" t="s">
        <v>13</v>
      </c>
      <c r="B10" s="9">
        <v>9</v>
      </c>
      <c r="C10" s="65">
        <f>'X-Section Thalweg LWD'!B14</f>
        <v>0</v>
      </c>
      <c r="D10" s="9">
        <v>8</v>
      </c>
      <c r="E10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1" spans="1:5" x14ac:dyDescent="0.2">
      <c r="A11" s="9" t="s">
        <v>13</v>
      </c>
      <c r="B11" s="9">
        <v>10</v>
      </c>
      <c r="C11" s="65">
        <f>'X-Section Thalweg LWD'!B15</f>
        <v>0</v>
      </c>
      <c r="D11" s="9">
        <v>9</v>
      </c>
      <c r="E11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2" spans="1:5" x14ac:dyDescent="0.2">
      <c r="A12" s="9" t="s">
        <v>13</v>
      </c>
      <c r="B12" s="9">
        <v>11</v>
      </c>
      <c r="C12" s="65">
        <f>'X-Section Thalweg LWD'!B16</f>
        <v>0</v>
      </c>
      <c r="D12" s="9">
        <v>10</v>
      </c>
      <c r="E12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3" spans="1:5" x14ac:dyDescent="0.2">
      <c r="A13" s="9" t="s">
        <v>13</v>
      </c>
      <c r="B13" s="9">
        <v>12</v>
      </c>
      <c r="C13" s="65">
        <f>'X-Section Thalweg LWD'!B17</f>
        <v>0</v>
      </c>
      <c r="D13" s="9">
        <v>11</v>
      </c>
      <c r="E13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4" spans="1:5" x14ac:dyDescent="0.2">
      <c r="A14" s="9" t="s">
        <v>13</v>
      </c>
      <c r="B14" s="9">
        <v>13</v>
      </c>
      <c r="C14" s="65">
        <f>'X-Section Thalweg LWD'!B18</f>
        <v>0</v>
      </c>
      <c r="D14" s="9">
        <v>12</v>
      </c>
      <c r="E14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5" spans="1:5" x14ac:dyDescent="0.2">
      <c r="A15" s="9" t="s">
        <v>13</v>
      </c>
      <c r="B15" s="9">
        <v>14</v>
      </c>
      <c r="C15" s="65">
        <f>'X-Section Thalweg LWD'!B19</f>
        <v>0</v>
      </c>
      <c r="D15" s="9">
        <v>13</v>
      </c>
      <c r="E15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6" spans="1:5" x14ac:dyDescent="0.2">
      <c r="A16" s="9" t="s">
        <v>13</v>
      </c>
      <c r="B16" s="9">
        <v>15</v>
      </c>
      <c r="C16" s="65">
        <f>'X-Section Thalweg LWD'!B20</f>
        <v>0</v>
      </c>
      <c r="D16" s="9">
        <v>14</v>
      </c>
      <c r="E16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7" spans="1:5" x14ac:dyDescent="0.2">
      <c r="A17" s="9" t="s">
        <v>13</v>
      </c>
      <c r="B17" s="9">
        <v>16</v>
      </c>
      <c r="C17" s="65">
        <f>'X-Section Thalweg LWD'!B21</f>
        <v>0</v>
      </c>
      <c r="D17" s="9">
        <v>15</v>
      </c>
      <c r="E17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8" spans="1:5" x14ac:dyDescent="0.2">
      <c r="A18" s="9" t="s">
        <v>13</v>
      </c>
      <c r="B18" s="9">
        <v>17</v>
      </c>
      <c r="C18" s="65">
        <f>'X-Section Thalweg LWD'!B22</f>
        <v>0</v>
      </c>
      <c r="D18" s="9">
        <v>16</v>
      </c>
      <c r="E18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9" spans="1:5" x14ac:dyDescent="0.2">
      <c r="A19" s="9" t="s">
        <v>13</v>
      </c>
      <c r="B19" s="9">
        <v>18</v>
      </c>
      <c r="C19" s="65">
        <f>'X-Section Thalweg LWD'!B23</f>
        <v>0</v>
      </c>
      <c r="D19" s="9">
        <v>17</v>
      </c>
      <c r="E19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0" spans="1:5" x14ac:dyDescent="0.2">
      <c r="A20" s="9" t="s">
        <v>13</v>
      </c>
      <c r="B20" s="9">
        <v>19</v>
      </c>
      <c r="C20" s="65">
        <f>'X-Section Thalweg LWD'!B24</f>
        <v>0</v>
      </c>
      <c r="D20" s="9">
        <v>18</v>
      </c>
      <c r="E20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1" spans="1:5" x14ac:dyDescent="0.2">
      <c r="A21" s="9" t="s">
        <v>13</v>
      </c>
      <c r="B21" s="9">
        <v>20</v>
      </c>
      <c r="C21" s="65">
        <f>'X-Section Thalweg LWD'!B25</f>
        <v>0</v>
      </c>
      <c r="D21" s="9">
        <v>19</v>
      </c>
      <c r="E21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2" spans="1:5" x14ac:dyDescent="0.2">
      <c r="A22" s="9" t="s">
        <v>13</v>
      </c>
      <c r="B22" s="9">
        <v>21</v>
      </c>
      <c r="C22" s="65">
        <f>'X-Section Thalweg LWD'!B26</f>
        <v>0</v>
      </c>
      <c r="D22" s="9">
        <v>20</v>
      </c>
      <c r="E22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3" spans="1:5" x14ac:dyDescent="0.2">
      <c r="A23" s="9" t="s">
        <v>13</v>
      </c>
      <c r="B23" s="9">
        <v>22</v>
      </c>
      <c r="C23" s="65">
        <f>'X-Section Thalweg LWD'!B27</f>
        <v>0</v>
      </c>
      <c r="D23" s="9">
        <v>21</v>
      </c>
      <c r="E23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4" spans="1:5" x14ac:dyDescent="0.2">
      <c r="A24" s="9" t="s">
        <v>13</v>
      </c>
      <c r="B24" s="9">
        <v>23</v>
      </c>
      <c r="C24" s="65">
        <f>'X-Section Thalweg LWD'!B28</f>
        <v>0</v>
      </c>
      <c r="D24" s="9">
        <v>22</v>
      </c>
      <c r="E24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5" spans="1:5" x14ac:dyDescent="0.2">
      <c r="A25" s="9" t="s">
        <v>13</v>
      </c>
      <c r="B25" s="9">
        <v>24</v>
      </c>
      <c r="C25" s="65">
        <f>'X-Section Thalweg LWD'!B29</f>
        <v>0</v>
      </c>
      <c r="D25" s="9">
        <v>23</v>
      </c>
      <c r="E25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6" spans="1:5" x14ac:dyDescent="0.2">
      <c r="A26" s="9" t="s">
        <v>13</v>
      </c>
      <c r="B26" s="9">
        <v>25</v>
      </c>
      <c r="C26" s="65">
        <f>'X-Section Thalweg LWD'!B30</f>
        <v>0</v>
      </c>
      <c r="D26" s="9">
        <v>24</v>
      </c>
      <c r="E26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7" spans="1:5" x14ac:dyDescent="0.2">
      <c r="A27" s="9" t="s">
        <v>13</v>
      </c>
      <c r="B27" s="9">
        <v>26</v>
      </c>
      <c r="C27" s="65">
        <f>'X-Section Thalweg LWD'!B31</f>
        <v>0</v>
      </c>
      <c r="D27" s="9">
        <v>25</v>
      </c>
      <c r="E27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8" spans="1:5" x14ac:dyDescent="0.2">
      <c r="A28" s="9" t="s">
        <v>13</v>
      </c>
      <c r="B28" s="9">
        <v>27</v>
      </c>
      <c r="C28" s="65">
        <f>'X-Section Thalweg LWD'!B32</f>
        <v>0</v>
      </c>
      <c r="D28" s="9">
        <v>26</v>
      </c>
      <c r="E28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9" spans="1:5" x14ac:dyDescent="0.2">
      <c r="A29" s="9" t="s">
        <v>13</v>
      </c>
      <c r="B29" s="9">
        <v>28</v>
      </c>
      <c r="C29" s="65">
        <f>'X-Section Thalweg LWD'!B33</f>
        <v>0</v>
      </c>
      <c r="D29" s="9">
        <v>27</v>
      </c>
      <c r="E29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0" spans="1:5" x14ac:dyDescent="0.2">
      <c r="A30" s="9" t="s">
        <v>13</v>
      </c>
      <c r="B30" s="9">
        <v>29</v>
      </c>
      <c r="C30" s="65">
        <f>'X-Section Thalweg LWD'!B34</f>
        <v>0</v>
      </c>
      <c r="D30" s="9">
        <v>28</v>
      </c>
      <c r="E30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1" spans="1:5" x14ac:dyDescent="0.2">
      <c r="A31" s="9" t="s">
        <v>13</v>
      </c>
      <c r="B31" s="9">
        <v>30</v>
      </c>
      <c r="C31" s="65">
        <f>'X-Section Thalweg LWD'!B35</f>
        <v>0</v>
      </c>
      <c r="D31" s="9">
        <v>29</v>
      </c>
      <c r="E31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2" spans="1:5" x14ac:dyDescent="0.2">
      <c r="A32" s="9" t="s">
        <v>13</v>
      </c>
      <c r="B32" s="9">
        <v>31</v>
      </c>
      <c r="C32" s="65">
        <f>'X-Section Thalweg LWD'!B36</f>
        <v>0</v>
      </c>
      <c r="D32" s="9">
        <v>30</v>
      </c>
      <c r="E32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3" spans="1:5" x14ac:dyDescent="0.2">
      <c r="A33" s="9" t="s">
        <v>13</v>
      </c>
      <c r="B33" s="9">
        <v>32</v>
      </c>
      <c r="C33" s="65">
        <f>'X-Section Thalweg LWD'!B37</f>
        <v>0</v>
      </c>
      <c r="D33" s="9">
        <v>31</v>
      </c>
      <c r="E33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4" spans="1:5" x14ac:dyDescent="0.2">
      <c r="A34" s="9" t="s">
        <v>13</v>
      </c>
      <c r="B34" s="9">
        <v>33</v>
      </c>
      <c r="C34" s="65">
        <f>'X-Section Thalweg LWD'!B38</f>
        <v>0</v>
      </c>
      <c r="D34" s="9">
        <v>32</v>
      </c>
      <c r="E34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5" spans="1:5" x14ac:dyDescent="0.2">
      <c r="A35" s="9" t="s">
        <v>13</v>
      </c>
      <c r="B35" s="9">
        <v>34</v>
      </c>
      <c r="C35" s="65">
        <f>'X-Section Thalweg LWD'!B39</f>
        <v>0</v>
      </c>
      <c r="D35" s="9">
        <v>33</v>
      </c>
      <c r="E35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6" spans="1:5" x14ac:dyDescent="0.2">
      <c r="A36" s="9" t="s">
        <v>13</v>
      </c>
      <c r="B36" s="9">
        <v>35</v>
      </c>
      <c r="C36" s="65">
        <f>'X-Section Thalweg LWD'!B40</f>
        <v>0</v>
      </c>
      <c r="D36" s="9">
        <v>34</v>
      </c>
      <c r="E36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7" spans="1:5" x14ac:dyDescent="0.2">
      <c r="A37" s="9" t="s">
        <v>13</v>
      </c>
      <c r="B37" s="9">
        <v>36</v>
      </c>
      <c r="C37" s="65">
        <f>'X-Section Thalweg LWD'!B41</f>
        <v>0</v>
      </c>
      <c r="D37" s="9">
        <v>35</v>
      </c>
      <c r="E37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8" spans="1:5" x14ac:dyDescent="0.2">
      <c r="A38" s="9" t="s">
        <v>13</v>
      </c>
      <c r="B38" s="9">
        <v>37</v>
      </c>
      <c r="C38" s="65">
        <f>'X-Section Thalweg LWD'!B42</f>
        <v>0</v>
      </c>
      <c r="D38" s="9">
        <v>36</v>
      </c>
      <c r="E38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9" spans="1:5" x14ac:dyDescent="0.2">
      <c r="A39" s="9" t="s">
        <v>13</v>
      </c>
      <c r="B39" s="9">
        <v>38</v>
      </c>
      <c r="C39" s="65">
        <f>'X-Section Thalweg LWD'!B43</f>
        <v>0</v>
      </c>
      <c r="D39" s="9">
        <v>37</v>
      </c>
      <c r="E39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40" spans="1:5" x14ac:dyDescent="0.2">
      <c r="A40" s="9" t="s">
        <v>13</v>
      </c>
      <c r="B40" s="9">
        <v>39</v>
      </c>
      <c r="C40" s="65">
        <f>'X-Section Thalweg LWD'!B44</f>
        <v>0</v>
      </c>
      <c r="D40" s="9">
        <v>38</v>
      </c>
      <c r="E40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41" spans="1:5" x14ac:dyDescent="0.2">
      <c r="A41" s="9" t="s">
        <v>13</v>
      </c>
      <c r="B41" s="9">
        <v>40</v>
      </c>
      <c r="C41" s="65">
        <f>'X-Section Thalweg LWD'!B45</f>
        <v>0</v>
      </c>
      <c r="D41" s="9">
        <v>39</v>
      </c>
      <c r="E41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42" spans="1:5" x14ac:dyDescent="0.2">
      <c r="A42" s="9" t="s">
        <v>14</v>
      </c>
      <c r="B42" s="9">
        <v>1</v>
      </c>
      <c r="C42" s="65">
        <f>'X-Section Thalweg LWD'!C6</f>
        <v>0</v>
      </c>
      <c r="D42" s="9">
        <v>40</v>
      </c>
      <c r="E42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3" spans="1:5" x14ac:dyDescent="0.2">
      <c r="A43" s="9" t="s">
        <v>14</v>
      </c>
      <c r="B43" s="9">
        <v>2</v>
      </c>
      <c r="C43" s="65">
        <f>'X-Section Thalweg LWD'!C7</f>
        <v>0</v>
      </c>
      <c r="D43" s="9">
        <v>41</v>
      </c>
      <c r="E43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4" spans="1:5" x14ac:dyDescent="0.2">
      <c r="A44" s="9" t="s">
        <v>14</v>
      </c>
      <c r="B44" s="9">
        <v>3</v>
      </c>
      <c r="C44" s="65">
        <f>'X-Section Thalweg LWD'!C8</f>
        <v>0</v>
      </c>
      <c r="D44" s="9">
        <v>42</v>
      </c>
      <c r="E44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5" spans="1:5" x14ac:dyDescent="0.2">
      <c r="A45" s="9" t="s">
        <v>14</v>
      </c>
      <c r="B45" s="9">
        <v>4</v>
      </c>
      <c r="C45" s="65">
        <f>'X-Section Thalweg LWD'!C9</f>
        <v>0</v>
      </c>
      <c r="D45" s="9">
        <v>43</v>
      </c>
      <c r="E45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6" spans="1:5" x14ac:dyDescent="0.2">
      <c r="A46" s="9" t="s">
        <v>14</v>
      </c>
      <c r="B46" s="9">
        <v>5</v>
      </c>
      <c r="C46" s="65">
        <f>'X-Section Thalweg LWD'!C10</f>
        <v>0</v>
      </c>
      <c r="D46" s="9">
        <v>44</v>
      </c>
      <c r="E46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7" spans="1:5" x14ac:dyDescent="0.2">
      <c r="A47" s="9" t="s">
        <v>14</v>
      </c>
      <c r="B47" s="9">
        <v>6</v>
      </c>
      <c r="C47" s="65">
        <f>'X-Section Thalweg LWD'!C11</f>
        <v>0</v>
      </c>
      <c r="D47" s="9">
        <v>45</v>
      </c>
      <c r="E47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8" spans="1:5" x14ac:dyDescent="0.2">
      <c r="A48" s="9" t="s">
        <v>14</v>
      </c>
      <c r="B48" s="9">
        <v>7</v>
      </c>
      <c r="C48" s="65">
        <f>'X-Section Thalweg LWD'!C12</f>
        <v>0</v>
      </c>
      <c r="D48" s="9">
        <v>46</v>
      </c>
      <c r="E48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9" spans="1:5" x14ac:dyDescent="0.2">
      <c r="A49" s="9" t="s">
        <v>14</v>
      </c>
      <c r="B49" s="9">
        <v>8</v>
      </c>
      <c r="C49" s="65">
        <f>'X-Section Thalweg LWD'!C13</f>
        <v>0</v>
      </c>
      <c r="D49" s="9">
        <v>47</v>
      </c>
      <c r="E49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0" spans="1:5" x14ac:dyDescent="0.2">
      <c r="A50" s="9" t="s">
        <v>14</v>
      </c>
      <c r="B50" s="9">
        <v>9</v>
      </c>
      <c r="C50" s="65">
        <f>'X-Section Thalweg LWD'!C14</f>
        <v>0</v>
      </c>
      <c r="D50" s="9">
        <v>48</v>
      </c>
      <c r="E50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1" spans="1:5" x14ac:dyDescent="0.2">
      <c r="A51" s="9" t="s">
        <v>14</v>
      </c>
      <c r="B51" s="9">
        <v>10</v>
      </c>
      <c r="C51" s="65">
        <f>'X-Section Thalweg LWD'!C15</f>
        <v>0</v>
      </c>
      <c r="D51" s="9">
        <v>49</v>
      </c>
      <c r="E51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2" spans="1:5" x14ac:dyDescent="0.2">
      <c r="A52" s="9" t="s">
        <v>14</v>
      </c>
      <c r="B52" s="9">
        <v>11</v>
      </c>
      <c r="C52" s="65">
        <f>'X-Section Thalweg LWD'!C16</f>
        <v>0</v>
      </c>
      <c r="D52" s="9">
        <v>50</v>
      </c>
      <c r="E52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3" spans="1:5" x14ac:dyDescent="0.2">
      <c r="A53" s="9" t="s">
        <v>14</v>
      </c>
      <c r="B53" s="9">
        <v>12</v>
      </c>
      <c r="C53" s="65">
        <f>'X-Section Thalweg LWD'!C17</f>
        <v>0</v>
      </c>
      <c r="D53" s="9">
        <v>51</v>
      </c>
      <c r="E53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4" spans="1:5" x14ac:dyDescent="0.2">
      <c r="A54" s="9" t="s">
        <v>14</v>
      </c>
      <c r="B54" s="9">
        <v>13</v>
      </c>
      <c r="C54" s="65">
        <f>'X-Section Thalweg LWD'!C18</f>
        <v>0</v>
      </c>
      <c r="D54" s="9">
        <v>52</v>
      </c>
      <c r="E54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5" spans="1:5" x14ac:dyDescent="0.2">
      <c r="A55" s="9" t="s">
        <v>14</v>
      </c>
      <c r="B55" s="9">
        <v>14</v>
      </c>
      <c r="C55" s="65">
        <f>'X-Section Thalweg LWD'!C19</f>
        <v>0</v>
      </c>
      <c r="D55" s="9">
        <v>53</v>
      </c>
      <c r="E55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6" spans="1:5" x14ac:dyDescent="0.2">
      <c r="A56" s="9" t="s">
        <v>14</v>
      </c>
      <c r="B56" s="9">
        <v>15</v>
      </c>
      <c r="C56" s="65">
        <f>'X-Section Thalweg LWD'!C20</f>
        <v>0</v>
      </c>
      <c r="D56" s="9">
        <v>54</v>
      </c>
      <c r="E56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7" spans="1:5" x14ac:dyDescent="0.2">
      <c r="A57" s="9" t="s">
        <v>14</v>
      </c>
      <c r="B57" s="9">
        <v>16</v>
      </c>
      <c r="C57" s="65">
        <f>'X-Section Thalweg LWD'!C21</f>
        <v>0</v>
      </c>
      <c r="D57" s="9">
        <v>55</v>
      </c>
      <c r="E57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8" spans="1:5" x14ac:dyDescent="0.2">
      <c r="A58" s="9" t="s">
        <v>14</v>
      </c>
      <c r="B58" s="9">
        <v>17</v>
      </c>
      <c r="C58" s="65">
        <f>'X-Section Thalweg LWD'!C22</f>
        <v>0</v>
      </c>
      <c r="D58" s="9">
        <v>56</v>
      </c>
      <c r="E58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9" spans="1:5" x14ac:dyDescent="0.2">
      <c r="A59" s="9" t="s">
        <v>14</v>
      </c>
      <c r="B59" s="9">
        <v>18</v>
      </c>
      <c r="C59" s="65">
        <f>'X-Section Thalweg LWD'!C23</f>
        <v>0</v>
      </c>
      <c r="D59" s="9">
        <v>57</v>
      </c>
      <c r="E59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0" spans="1:5" x14ac:dyDescent="0.2">
      <c r="A60" s="9" t="s">
        <v>14</v>
      </c>
      <c r="B60" s="9">
        <v>19</v>
      </c>
      <c r="C60" s="65">
        <f>'X-Section Thalweg LWD'!C24</f>
        <v>0</v>
      </c>
      <c r="D60" s="9">
        <v>58</v>
      </c>
      <c r="E60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1" spans="1:5" x14ac:dyDescent="0.2">
      <c r="A61" s="9" t="s">
        <v>14</v>
      </c>
      <c r="B61" s="9">
        <v>20</v>
      </c>
      <c r="C61" s="65">
        <f>'X-Section Thalweg LWD'!C25</f>
        <v>0</v>
      </c>
      <c r="D61" s="9">
        <v>59</v>
      </c>
      <c r="E61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2" spans="1:5" x14ac:dyDescent="0.2">
      <c r="A62" s="9" t="s">
        <v>14</v>
      </c>
      <c r="B62" s="9">
        <v>21</v>
      </c>
      <c r="C62" s="65">
        <f>'X-Section Thalweg LWD'!C26</f>
        <v>0</v>
      </c>
      <c r="D62" s="9">
        <v>60</v>
      </c>
      <c r="E62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3" spans="1:5" x14ac:dyDescent="0.2">
      <c r="A63" s="9" t="s">
        <v>14</v>
      </c>
      <c r="B63" s="9">
        <v>22</v>
      </c>
      <c r="C63" s="65">
        <f>'X-Section Thalweg LWD'!C27</f>
        <v>0</v>
      </c>
      <c r="D63" s="9">
        <v>61</v>
      </c>
      <c r="E63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4" spans="1:5" x14ac:dyDescent="0.2">
      <c r="A64" s="9" t="s">
        <v>14</v>
      </c>
      <c r="B64" s="9">
        <v>23</v>
      </c>
      <c r="C64" s="65">
        <f>'X-Section Thalweg LWD'!C28</f>
        <v>0</v>
      </c>
      <c r="D64" s="9">
        <v>62</v>
      </c>
      <c r="E64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5" spans="1:5" x14ac:dyDescent="0.2">
      <c r="A65" s="9" t="s">
        <v>14</v>
      </c>
      <c r="B65" s="9">
        <v>24</v>
      </c>
      <c r="C65" s="65">
        <f>'X-Section Thalweg LWD'!C29</f>
        <v>0</v>
      </c>
      <c r="D65" s="9">
        <v>63</v>
      </c>
      <c r="E65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6" spans="1:5" x14ac:dyDescent="0.2">
      <c r="A66" s="9" t="s">
        <v>14</v>
      </c>
      <c r="B66" s="9">
        <v>25</v>
      </c>
      <c r="C66" s="65">
        <f>'X-Section Thalweg LWD'!C30</f>
        <v>0</v>
      </c>
      <c r="D66" s="9">
        <v>64</v>
      </c>
      <c r="E66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7" spans="1:5" x14ac:dyDescent="0.2">
      <c r="A67" s="9" t="s">
        <v>14</v>
      </c>
      <c r="B67" s="9">
        <v>26</v>
      </c>
      <c r="C67" s="65">
        <f>'X-Section Thalweg LWD'!C31</f>
        <v>0</v>
      </c>
      <c r="D67" s="9">
        <v>65</v>
      </c>
      <c r="E67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8" spans="1:5" x14ac:dyDescent="0.2">
      <c r="A68" s="9" t="s">
        <v>14</v>
      </c>
      <c r="B68" s="9">
        <v>27</v>
      </c>
      <c r="C68" s="65">
        <f>'X-Section Thalweg LWD'!C32</f>
        <v>0</v>
      </c>
      <c r="D68" s="9">
        <v>66</v>
      </c>
      <c r="E68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9" spans="1:5" x14ac:dyDescent="0.2">
      <c r="A69" s="9" t="s">
        <v>14</v>
      </c>
      <c r="B69" s="9">
        <v>28</v>
      </c>
      <c r="C69" s="65">
        <f>'X-Section Thalweg LWD'!C33</f>
        <v>0</v>
      </c>
      <c r="D69" s="9">
        <v>67</v>
      </c>
      <c r="E69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0" spans="1:5" x14ac:dyDescent="0.2">
      <c r="A70" s="9" t="s">
        <v>14</v>
      </c>
      <c r="B70" s="9">
        <v>29</v>
      </c>
      <c r="C70" s="65">
        <f>'X-Section Thalweg LWD'!C34</f>
        <v>0</v>
      </c>
      <c r="D70" s="9">
        <v>68</v>
      </c>
      <c r="E70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1" spans="1:5" x14ac:dyDescent="0.2">
      <c r="A71" s="9" t="s">
        <v>14</v>
      </c>
      <c r="B71" s="9">
        <v>30</v>
      </c>
      <c r="C71" s="65">
        <f>'X-Section Thalweg LWD'!C35</f>
        <v>0</v>
      </c>
      <c r="D71" s="9">
        <v>69</v>
      </c>
      <c r="E71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2" spans="1:5" x14ac:dyDescent="0.2">
      <c r="A72" s="9" t="s">
        <v>14</v>
      </c>
      <c r="B72" s="9">
        <v>31</v>
      </c>
      <c r="C72" s="65">
        <f>'X-Section Thalweg LWD'!C36</f>
        <v>0</v>
      </c>
      <c r="D72" s="9">
        <v>70</v>
      </c>
      <c r="E72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3" spans="1:5" x14ac:dyDescent="0.2">
      <c r="A73" s="9" t="s">
        <v>14</v>
      </c>
      <c r="B73" s="9">
        <v>32</v>
      </c>
      <c r="C73" s="65">
        <f>'X-Section Thalweg LWD'!C37</f>
        <v>0</v>
      </c>
      <c r="D73" s="9">
        <v>71</v>
      </c>
      <c r="E73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4" spans="1:5" x14ac:dyDescent="0.2">
      <c r="A74" s="9" t="s">
        <v>14</v>
      </c>
      <c r="B74" s="9">
        <v>33</v>
      </c>
      <c r="C74" s="65">
        <f>'X-Section Thalweg LWD'!C38</f>
        <v>0</v>
      </c>
      <c r="D74" s="9">
        <v>72</v>
      </c>
      <c r="E74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5" spans="1:5" x14ac:dyDescent="0.2">
      <c r="A75" s="9" t="s">
        <v>14</v>
      </c>
      <c r="B75" s="9">
        <v>34</v>
      </c>
      <c r="C75" s="65">
        <f>'X-Section Thalweg LWD'!C39</f>
        <v>0</v>
      </c>
      <c r="D75" s="9">
        <v>73</v>
      </c>
      <c r="E75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6" spans="1:5" x14ac:dyDescent="0.2">
      <c r="A76" s="9" t="s">
        <v>14</v>
      </c>
      <c r="B76" s="9">
        <v>35</v>
      </c>
      <c r="C76" s="65">
        <f>'X-Section Thalweg LWD'!C40</f>
        <v>0</v>
      </c>
      <c r="D76" s="9">
        <v>74</v>
      </c>
      <c r="E76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7" spans="1:5" x14ac:dyDescent="0.2">
      <c r="A77" s="9" t="s">
        <v>14</v>
      </c>
      <c r="B77" s="9">
        <v>36</v>
      </c>
      <c r="C77" s="65">
        <f>'X-Section Thalweg LWD'!C41</f>
        <v>0</v>
      </c>
      <c r="D77" s="9">
        <v>75</v>
      </c>
      <c r="E77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8" spans="1:5" x14ac:dyDescent="0.2">
      <c r="A78" s="9" t="s">
        <v>14</v>
      </c>
      <c r="B78" s="9">
        <v>37</v>
      </c>
      <c r="C78" s="65">
        <f>'X-Section Thalweg LWD'!C42</f>
        <v>0</v>
      </c>
      <c r="D78" s="9">
        <v>76</v>
      </c>
      <c r="E78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9" spans="1:5" x14ac:dyDescent="0.2">
      <c r="A79" s="9" t="s">
        <v>14</v>
      </c>
      <c r="B79" s="9">
        <v>38</v>
      </c>
      <c r="C79" s="65">
        <f>'X-Section Thalweg LWD'!C43</f>
        <v>0</v>
      </c>
      <c r="D79" s="9">
        <v>77</v>
      </c>
      <c r="E79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80" spans="1:5" x14ac:dyDescent="0.2">
      <c r="A80" s="9" t="s">
        <v>14</v>
      </c>
      <c r="B80" s="9">
        <v>39</v>
      </c>
      <c r="C80" s="65">
        <f>'X-Section Thalweg LWD'!C44</f>
        <v>0</v>
      </c>
      <c r="D80" s="9">
        <v>78</v>
      </c>
      <c r="E80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81" spans="1:5" x14ac:dyDescent="0.2">
      <c r="A81" s="9" t="s">
        <v>14</v>
      </c>
      <c r="B81" s="9">
        <v>40</v>
      </c>
      <c r="C81" s="65">
        <f>'X-Section Thalweg LWD'!C45</f>
        <v>0</v>
      </c>
      <c r="D81" s="9">
        <v>79</v>
      </c>
      <c r="E81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82" spans="1:5" x14ac:dyDescent="0.2">
      <c r="A82" s="9" t="s">
        <v>15</v>
      </c>
      <c r="B82" s="9">
        <v>1</v>
      </c>
      <c r="C82" s="65">
        <f>'X-Section Thalweg LWD'!D6</f>
        <v>0</v>
      </c>
      <c r="D82" s="9">
        <v>80</v>
      </c>
      <c r="E82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3" spans="1:5" x14ac:dyDescent="0.2">
      <c r="A83" s="9" t="s">
        <v>15</v>
      </c>
      <c r="B83" s="9">
        <v>2</v>
      </c>
      <c r="C83" s="65">
        <f>'X-Section Thalweg LWD'!D7</f>
        <v>0</v>
      </c>
      <c r="D83" s="9">
        <v>81</v>
      </c>
      <c r="E83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4" spans="1:5" x14ac:dyDescent="0.2">
      <c r="A84" s="9" t="s">
        <v>15</v>
      </c>
      <c r="B84" s="9">
        <v>3</v>
      </c>
      <c r="C84" s="65">
        <f>'X-Section Thalweg LWD'!D8</f>
        <v>0</v>
      </c>
      <c r="D84" s="9">
        <v>82</v>
      </c>
      <c r="E84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5" spans="1:5" x14ac:dyDescent="0.2">
      <c r="A85" s="9" t="s">
        <v>15</v>
      </c>
      <c r="B85" s="9">
        <v>4</v>
      </c>
      <c r="C85" s="65">
        <f>'X-Section Thalweg LWD'!D9</f>
        <v>0</v>
      </c>
      <c r="D85" s="9">
        <v>83</v>
      </c>
      <c r="E85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6" spans="1:5" x14ac:dyDescent="0.2">
      <c r="A86" s="9" t="s">
        <v>15</v>
      </c>
      <c r="B86" s="9">
        <v>5</v>
      </c>
      <c r="C86" s="65">
        <f>'X-Section Thalweg LWD'!D10</f>
        <v>0</v>
      </c>
      <c r="D86" s="9">
        <v>84</v>
      </c>
      <c r="E86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7" spans="1:5" x14ac:dyDescent="0.2">
      <c r="A87" s="9" t="s">
        <v>15</v>
      </c>
      <c r="B87" s="9">
        <v>6</v>
      </c>
      <c r="C87" s="65">
        <f>'X-Section Thalweg LWD'!D11</f>
        <v>0</v>
      </c>
      <c r="D87" s="9">
        <v>85</v>
      </c>
      <c r="E87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8" spans="1:5" x14ac:dyDescent="0.2">
      <c r="A88" s="9" t="s">
        <v>15</v>
      </c>
      <c r="B88" s="9">
        <v>7</v>
      </c>
      <c r="C88" s="65">
        <f>'X-Section Thalweg LWD'!D12</f>
        <v>0</v>
      </c>
      <c r="D88" s="9">
        <v>86</v>
      </c>
      <c r="E88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9" spans="1:5" x14ac:dyDescent="0.2">
      <c r="A89" s="9" t="s">
        <v>15</v>
      </c>
      <c r="B89" s="9">
        <v>8</v>
      </c>
      <c r="C89" s="65">
        <f>'X-Section Thalweg LWD'!D13</f>
        <v>0</v>
      </c>
      <c r="D89" s="9">
        <v>87</v>
      </c>
      <c r="E89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0" spans="1:5" x14ac:dyDescent="0.2">
      <c r="A90" s="9" t="s">
        <v>15</v>
      </c>
      <c r="B90" s="9">
        <v>9</v>
      </c>
      <c r="C90" s="65">
        <f>'X-Section Thalweg LWD'!D14</f>
        <v>0</v>
      </c>
      <c r="D90" s="9">
        <v>88</v>
      </c>
      <c r="E90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1" spans="1:5" x14ac:dyDescent="0.2">
      <c r="A91" s="9" t="s">
        <v>15</v>
      </c>
      <c r="B91" s="9">
        <v>10</v>
      </c>
      <c r="C91" s="65">
        <f>'X-Section Thalweg LWD'!D15</f>
        <v>0</v>
      </c>
      <c r="D91" s="9">
        <v>89</v>
      </c>
      <c r="E91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2" spans="1:5" x14ac:dyDescent="0.2">
      <c r="A92" s="9" t="s">
        <v>15</v>
      </c>
      <c r="B92" s="9">
        <v>11</v>
      </c>
      <c r="C92" s="65">
        <f>'X-Section Thalweg LWD'!D16</f>
        <v>0</v>
      </c>
      <c r="D92" s="9">
        <v>90</v>
      </c>
      <c r="E92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3" spans="1:5" x14ac:dyDescent="0.2">
      <c r="A93" s="9" t="s">
        <v>15</v>
      </c>
      <c r="B93" s="9">
        <v>12</v>
      </c>
      <c r="C93" s="65">
        <f>'X-Section Thalweg LWD'!D17</f>
        <v>0</v>
      </c>
      <c r="D93" s="9">
        <v>91</v>
      </c>
      <c r="E93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4" spans="1:5" x14ac:dyDescent="0.2">
      <c r="A94" s="9" t="s">
        <v>15</v>
      </c>
      <c r="B94" s="9">
        <v>13</v>
      </c>
      <c r="C94" s="65">
        <f>'X-Section Thalweg LWD'!D18</f>
        <v>0</v>
      </c>
      <c r="D94" s="9">
        <v>92</v>
      </c>
      <c r="E94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5" spans="1:5" x14ac:dyDescent="0.2">
      <c r="A95" s="9" t="s">
        <v>15</v>
      </c>
      <c r="B95" s="9">
        <v>14</v>
      </c>
      <c r="C95" s="65">
        <f>'X-Section Thalweg LWD'!D19</f>
        <v>0</v>
      </c>
      <c r="D95" s="9">
        <v>93</v>
      </c>
      <c r="E95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6" spans="1:5" x14ac:dyDescent="0.2">
      <c r="A96" s="9" t="s">
        <v>15</v>
      </c>
      <c r="B96" s="9">
        <v>15</v>
      </c>
      <c r="C96" s="65">
        <f>'X-Section Thalweg LWD'!D20</f>
        <v>0</v>
      </c>
      <c r="D96" s="9">
        <v>94</v>
      </c>
      <c r="E96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7" spans="1:5" x14ac:dyDescent="0.2">
      <c r="A97" s="9" t="s">
        <v>15</v>
      </c>
      <c r="B97" s="9">
        <v>16</v>
      </c>
      <c r="C97" s="65">
        <f>'X-Section Thalweg LWD'!D21</f>
        <v>0</v>
      </c>
      <c r="D97" s="9">
        <v>95</v>
      </c>
      <c r="E97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8" spans="1:5" x14ac:dyDescent="0.2">
      <c r="A98" s="9" t="s">
        <v>15</v>
      </c>
      <c r="B98" s="9">
        <v>17</v>
      </c>
      <c r="C98" s="65">
        <f>'X-Section Thalweg LWD'!D22</f>
        <v>0</v>
      </c>
      <c r="D98" s="9">
        <v>96</v>
      </c>
      <c r="E98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9" spans="1:5" x14ac:dyDescent="0.2">
      <c r="A99" s="9" t="s">
        <v>15</v>
      </c>
      <c r="B99" s="9">
        <v>18</v>
      </c>
      <c r="C99" s="65">
        <f>'X-Section Thalweg LWD'!D23</f>
        <v>0</v>
      </c>
      <c r="D99" s="9">
        <v>97</v>
      </c>
      <c r="E99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0" spans="1:5" x14ac:dyDescent="0.2">
      <c r="A100" s="9" t="s">
        <v>15</v>
      </c>
      <c r="B100" s="9">
        <v>19</v>
      </c>
      <c r="C100" s="65">
        <f>'X-Section Thalweg LWD'!D24</f>
        <v>0</v>
      </c>
      <c r="D100" s="9">
        <v>98</v>
      </c>
      <c r="E100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1" spans="1:5" x14ac:dyDescent="0.2">
      <c r="A101" s="9" t="s">
        <v>15</v>
      </c>
      <c r="B101" s="9">
        <v>20</v>
      </c>
      <c r="C101" s="65">
        <f>'X-Section Thalweg LWD'!D25</f>
        <v>0</v>
      </c>
      <c r="D101" s="9">
        <v>99</v>
      </c>
      <c r="E101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2" spans="1:5" x14ac:dyDescent="0.2">
      <c r="A102" s="9" t="s">
        <v>15</v>
      </c>
      <c r="B102" s="9">
        <v>21</v>
      </c>
      <c r="C102" s="65">
        <f>'X-Section Thalweg LWD'!D26</f>
        <v>0</v>
      </c>
      <c r="D102" s="9">
        <v>100</v>
      </c>
      <c r="E102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3" spans="1:5" x14ac:dyDescent="0.2">
      <c r="A103" s="9" t="s">
        <v>15</v>
      </c>
      <c r="B103" s="9">
        <v>22</v>
      </c>
      <c r="C103" s="65">
        <f>'X-Section Thalweg LWD'!D27</f>
        <v>0</v>
      </c>
      <c r="D103" s="9">
        <v>101</v>
      </c>
      <c r="E103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4" spans="1:5" x14ac:dyDescent="0.2">
      <c r="A104" s="9" t="s">
        <v>15</v>
      </c>
      <c r="B104" s="9">
        <v>23</v>
      </c>
      <c r="C104" s="65">
        <f>'X-Section Thalweg LWD'!D28</f>
        <v>0</v>
      </c>
      <c r="D104" s="9">
        <v>102</v>
      </c>
      <c r="E104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5" spans="1:5" x14ac:dyDescent="0.2">
      <c r="A105" s="9" t="s">
        <v>15</v>
      </c>
      <c r="B105" s="9">
        <v>24</v>
      </c>
      <c r="C105" s="65">
        <f>'X-Section Thalweg LWD'!D29</f>
        <v>0</v>
      </c>
      <c r="D105" s="9">
        <v>103</v>
      </c>
      <c r="E105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6" spans="1:5" x14ac:dyDescent="0.2">
      <c r="A106" s="9" t="s">
        <v>15</v>
      </c>
      <c r="B106" s="9">
        <v>25</v>
      </c>
      <c r="C106" s="65">
        <f>'X-Section Thalweg LWD'!D30</f>
        <v>0</v>
      </c>
      <c r="D106" s="9">
        <v>104</v>
      </c>
      <c r="E106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7" spans="1:5" x14ac:dyDescent="0.2">
      <c r="A107" s="9" t="s">
        <v>15</v>
      </c>
      <c r="B107" s="9">
        <v>26</v>
      </c>
      <c r="C107" s="65">
        <f>'X-Section Thalweg LWD'!D31</f>
        <v>0</v>
      </c>
      <c r="D107" s="9">
        <v>105</v>
      </c>
      <c r="E107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8" spans="1:5" x14ac:dyDescent="0.2">
      <c r="A108" s="9" t="s">
        <v>15</v>
      </c>
      <c r="B108" s="9">
        <v>27</v>
      </c>
      <c r="C108" s="65">
        <f>'X-Section Thalweg LWD'!D32</f>
        <v>0</v>
      </c>
      <c r="D108" s="9">
        <v>106</v>
      </c>
      <c r="E108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9" spans="1:5" x14ac:dyDescent="0.2">
      <c r="A109" s="9" t="s">
        <v>15</v>
      </c>
      <c r="B109" s="9">
        <v>28</v>
      </c>
      <c r="C109" s="65">
        <f>'X-Section Thalweg LWD'!D33</f>
        <v>0</v>
      </c>
      <c r="D109" s="9">
        <v>107</v>
      </c>
      <c r="E109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0" spans="1:5" x14ac:dyDescent="0.2">
      <c r="A110" s="9" t="s">
        <v>15</v>
      </c>
      <c r="B110" s="9">
        <v>29</v>
      </c>
      <c r="C110" s="65">
        <f>'X-Section Thalweg LWD'!D34</f>
        <v>0</v>
      </c>
      <c r="D110" s="9">
        <v>108</v>
      </c>
      <c r="E110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1" spans="1:5" x14ac:dyDescent="0.2">
      <c r="A111" s="9" t="s">
        <v>15</v>
      </c>
      <c r="B111" s="9">
        <v>30</v>
      </c>
      <c r="C111" s="65">
        <f>'X-Section Thalweg LWD'!D35</f>
        <v>0</v>
      </c>
      <c r="D111" s="9">
        <v>109</v>
      </c>
      <c r="E111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2" spans="1:5" x14ac:dyDescent="0.2">
      <c r="A112" s="9" t="s">
        <v>15</v>
      </c>
      <c r="B112" s="9">
        <v>31</v>
      </c>
      <c r="C112" s="65">
        <f>'X-Section Thalweg LWD'!D36</f>
        <v>0</v>
      </c>
      <c r="D112" s="9">
        <v>110</v>
      </c>
      <c r="E112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3" spans="1:5" x14ac:dyDescent="0.2">
      <c r="A113" s="9" t="s">
        <v>15</v>
      </c>
      <c r="B113" s="9">
        <v>32</v>
      </c>
      <c r="C113" s="65">
        <f>'X-Section Thalweg LWD'!D37</f>
        <v>0</v>
      </c>
      <c r="D113" s="9">
        <v>111</v>
      </c>
      <c r="E113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4" spans="1:5" x14ac:dyDescent="0.2">
      <c r="A114" s="9" t="s">
        <v>15</v>
      </c>
      <c r="B114" s="9">
        <v>33</v>
      </c>
      <c r="C114" s="65">
        <f>'X-Section Thalweg LWD'!D38</f>
        <v>0</v>
      </c>
      <c r="D114" s="9">
        <v>112</v>
      </c>
      <c r="E114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5" spans="1:5" x14ac:dyDescent="0.2">
      <c r="A115" s="9" t="s">
        <v>15</v>
      </c>
      <c r="B115" s="9">
        <v>34</v>
      </c>
      <c r="C115" s="65">
        <f>'X-Section Thalweg LWD'!D39</f>
        <v>0</v>
      </c>
      <c r="D115" s="9">
        <v>113</v>
      </c>
      <c r="E115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6" spans="1:5" x14ac:dyDescent="0.2">
      <c r="A116" s="9" t="s">
        <v>15</v>
      </c>
      <c r="B116" s="9">
        <v>35</v>
      </c>
      <c r="C116" s="65">
        <f>'X-Section Thalweg LWD'!D40</f>
        <v>0</v>
      </c>
      <c r="D116" s="9">
        <v>114</v>
      </c>
      <c r="E116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7" spans="1:5" x14ac:dyDescent="0.2">
      <c r="A117" s="9" t="s">
        <v>15</v>
      </c>
      <c r="B117" s="9">
        <v>36</v>
      </c>
      <c r="C117" s="65">
        <f>'X-Section Thalweg LWD'!D41</f>
        <v>0</v>
      </c>
      <c r="D117" s="9">
        <v>115</v>
      </c>
      <c r="E117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8" spans="1:5" x14ac:dyDescent="0.2">
      <c r="A118" s="9" t="s">
        <v>15</v>
      </c>
      <c r="B118" s="9">
        <v>37</v>
      </c>
      <c r="C118" s="65">
        <f>'X-Section Thalweg LWD'!D42</f>
        <v>0</v>
      </c>
      <c r="D118" s="9">
        <v>116</v>
      </c>
      <c r="E118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9" spans="1:5" x14ac:dyDescent="0.2">
      <c r="A119" s="9" t="s">
        <v>15</v>
      </c>
      <c r="B119" s="9">
        <v>38</v>
      </c>
      <c r="C119" s="65">
        <f>'X-Section Thalweg LWD'!D43</f>
        <v>0</v>
      </c>
      <c r="D119" s="9">
        <v>117</v>
      </c>
      <c r="E119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20" spans="1:5" x14ac:dyDescent="0.2">
      <c r="A120" s="9" t="s">
        <v>15</v>
      </c>
      <c r="B120" s="9">
        <v>39</v>
      </c>
      <c r="C120" s="65">
        <f>'X-Section Thalweg LWD'!D44</f>
        <v>0</v>
      </c>
      <c r="D120" s="9">
        <v>118</v>
      </c>
      <c r="E120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21" spans="1:5" x14ac:dyDescent="0.2">
      <c r="A121" s="9" t="s">
        <v>15</v>
      </c>
      <c r="B121" s="9">
        <v>40</v>
      </c>
      <c r="C121" s="65">
        <f>'X-Section Thalweg LWD'!D45</f>
        <v>0</v>
      </c>
      <c r="D121" s="9">
        <v>119</v>
      </c>
      <c r="E121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22" spans="1:5" x14ac:dyDescent="0.2">
      <c r="A122" s="9" t="s">
        <v>16</v>
      </c>
      <c r="B122" s="9">
        <v>1</v>
      </c>
      <c r="C122" s="65">
        <f>'X-Section Thalweg LWD'!E6</f>
        <v>0</v>
      </c>
      <c r="D122" s="9">
        <v>120</v>
      </c>
      <c r="E122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3" spans="1:5" x14ac:dyDescent="0.2">
      <c r="A123" s="9" t="s">
        <v>16</v>
      </c>
      <c r="B123" s="9">
        <v>2</v>
      </c>
      <c r="C123" s="65">
        <f>'X-Section Thalweg LWD'!E7</f>
        <v>0</v>
      </c>
      <c r="D123" s="9">
        <v>121</v>
      </c>
      <c r="E123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4" spans="1:5" x14ac:dyDescent="0.2">
      <c r="A124" s="9" t="s">
        <v>16</v>
      </c>
      <c r="B124" s="9">
        <v>3</v>
      </c>
      <c r="C124" s="65">
        <f>'X-Section Thalweg LWD'!E8</f>
        <v>0</v>
      </c>
      <c r="D124" s="9">
        <v>122</v>
      </c>
      <c r="E124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5" spans="1:5" x14ac:dyDescent="0.2">
      <c r="A125" s="9" t="s">
        <v>16</v>
      </c>
      <c r="B125" s="9">
        <v>4</v>
      </c>
      <c r="C125" s="65">
        <f>'X-Section Thalweg LWD'!E9</f>
        <v>0</v>
      </c>
      <c r="D125" s="9">
        <v>123</v>
      </c>
      <c r="E125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6" spans="1:5" x14ac:dyDescent="0.2">
      <c r="A126" s="9" t="s">
        <v>16</v>
      </c>
      <c r="B126" s="9">
        <v>5</v>
      </c>
      <c r="C126" s="65">
        <f>'X-Section Thalweg LWD'!E10</f>
        <v>0</v>
      </c>
      <c r="D126" s="9">
        <v>124</v>
      </c>
      <c r="E126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7" spans="1:5" x14ac:dyDescent="0.2">
      <c r="A127" s="9" t="s">
        <v>16</v>
      </c>
      <c r="B127" s="9">
        <v>6</v>
      </c>
      <c r="C127" s="65">
        <f>'X-Section Thalweg LWD'!E11</f>
        <v>0</v>
      </c>
      <c r="D127" s="9">
        <v>125</v>
      </c>
      <c r="E127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8" spans="1:5" x14ac:dyDescent="0.2">
      <c r="A128" s="9" t="s">
        <v>16</v>
      </c>
      <c r="B128" s="9">
        <v>7</v>
      </c>
      <c r="C128" s="65">
        <f>'X-Section Thalweg LWD'!E12</f>
        <v>0</v>
      </c>
      <c r="D128" s="9">
        <v>126</v>
      </c>
      <c r="E128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9" spans="1:5" x14ac:dyDescent="0.2">
      <c r="A129" s="9" t="s">
        <v>16</v>
      </c>
      <c r="B129" s="9">
        <v>8</v>
      </c>
      <c r="C129" s="65">
        <f>'X-Section Thalweg LWD'!E13</f>
        <v>0</v>
      </c>
      <c r="D129" s="9">
        <v>127</v>
      </c>
      <c r="E129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0" spans="1:5" x14ac:dyDescent="0.2">
      <c r="A130" s="9" t="s">
        <v>16</v>
      </c>
      <c r="B130" s="9">
        <v>9</v>
      </c>
      <c r="C130" s="65">
        <f>'X-Section Thalweg LWD'!E14</f>
        <v>0</v>
      </c>
      <c r="D130" s="9">
        <v>128</v>
      </c>
      <c r="E130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1" spans="1:5" x14ac:dyDescent="0.2">
      <c r="A131" s="9" t="s">
        <v>16</v>
      </c>
      <c r="B131" s="9">
        <v>10</v>
      </c>
      <c r="C131" s="65">
        <f>'X-Section Thalweg LWD'!E15</f>
        <v>0</v>
      </c>
      <c r="D131" s="9">
        <v>129</v>
      </c>
      <c r="E131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2" spans="1:5" x14ac:dyDescent="0.2">
      <c r="A132" s="9" t="s">
        <v>16</v>
      </c>
      <c r="B132" s="9">
        <v>11</v>
      </c>
      <c r="C132" s="65">
        <f>'X-Section Thalweg LWD'!E16</f>
        <v>0</v>
      </c>
      <c r="D132" s="9">
        <v>130</v>
      </c>
      <c r="E132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3" spans="1:5" x14ac:dyDescent="0.2">
      <c r="A133" s="9" t="s">
        <v>16</v>
      </c>
      <c r="B133" s="9">
        <v>12</v>
      </c>
      <c r="C133" s="65">
        <f>'X-Section Thalweg LWD'!E17</f>
        <v>0</v>
      </c>
      <c r="D133" s="9">
        <v>131</v>
      </c>
      <c r="E133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4" spans="1:5" x14ac:dyDescent="0.2">
      <c r="A134" s="9" t="s">
        <v>16</v>
      </c>
      <c r="B134" s="9">
        <v>13</v>
      </c>
      <c r="C134" s="65">
        <f>'X-Section Thalweg LWD'!E18</f>
        <v>0</v>
      </c>
      <c r="D134" s="9">
        <v>132</v>
      </c>
      <c r="E134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5" spans="1:5" x14ac:dyDescent="0.2">
      <c r="A135" s="9" t="s">
        <v>16</v>
      </c>
      <c r="B135" s="9">
        <v>14</v>
      </c>
      <c r="C135" s="65">
        <f>'X-Section Thalweg LWD'!E19</f>
        <v>0</v>
      </c>
      <c r="D135" s="9">
        <v>133</v>
      </c>
      <c r="E135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6" spans="1:5" x14ac:dyDescent="0.2">
      <c r="A136" s="9" t="s">
        <v>16</v>
      </c>
      <c r="B136" s="9">
        <v>15</v>
      </c>
      <c r="C136" s="65">
        <f>'X-Section Thalweg LWD'!E20</f>
        <v>0</v>
      </c>
      <c r="D136" s="9">
        <v>134</v>
      </c>
      <c r="E136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7" spans="1:5" x14ac:dyDescent="0.2">
      <c r="A137" s="9" t="s">
        <v>16</v>
      </c>
      <c r="B137" s="9">
        <v>16</v>
      </c>
      <c r="C137" s="65">
        <f>'X-Section Thalweg LWD'!E21</f>
        <v>0</v>
      </c>
      <c r="D137" s="9">
        <v>135</v>
      </c>
      <c r="E137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8" spans="1:5" x14ac:dyDescent="0.2">
      <c r="A138" s="9" t="s">
        <v>16</v>
      </c>
      <c r="B138" s="9">
        <v>17</v>
      </c>
      <c r="C138" s="65">
        <f>'X-Section Thalweg LWD'!E22</f>
        <v>0</v>
      </c>
      <c r="D138" s="9">
        <v>136</v>
      </c>
      <c r="E138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9" spans="1:5" x14ac:dyDescent="0.2">
      <c r="A139" s="9" t="s">
        <v>16</v>
      </c>
      <c r="B139" s="9">
        <v>18</v>
      </c>
      <c r="C139" s="65">
        <f>'X-Section Thalweg LWD'!E23</f>
        <v>0</v>
      </c>
      <c r="D139" s="9">
        <v>137</v>
      </c>
      <c r="E139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0" spans="1:5" x14ac:dyDescent="0.2">
      <c r="A140" s="9" t="s">
        <v>16</v>
      </c>
      <c r="B140" s="9">
        <v>19</v>
      </c>
      <c r="C140" s="65">
        <f>'X-Section Thalweg LWD'!E24</f>
        <v>0</v>
      </c>
      <c r="D140" s="9">
        <v>138</v>
      </c>
      <c r="E140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1" spans="1:5" x14ac:dyDescent="0.2">
      <c r="A141" s="9" t="s">
        <v>16</v>
      </c>
      <c r="B141" s="9">
        <v>20</v>
      </c>
      <c r="C141" s="65">
        <f>'X-Section Thalweg LWD'!E25</f>
        <v>0</v>
      </c>
      <c r="D141" s="9">
        <v>139</v>
      </c>
      <c r="E141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2" spans="1:5" x14ac:dyDescent="0.2">
      <c r="A142" s="9" t="s">
        <v>16</v>
      </c>
      <c r="B142" s="9">
        <v>21</v>
      </c>
      <c r="C142" s="65">
        <f>'X-Section Thalweg LWD'!E26</f>
        <v>0</v>
      </c>
      <c r="D142" s="9">
        <v>140</v>
      </c>
      <c r="E142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3" spans="1:5" x14ac:dyDescent="0.2">
      <c r="A143" s="9" t="s">
        <v>16</v>
      </c>
      <c r="B143" s="9">
        <v>22</v>
      </c>
      <c r="C143" s="65">
        <f>'X-Section Thalweg LWD'!E27</f>
        <v>0</v>
      </c>
      <c r="D143" s="9">
        <v>141</v>
      </c>
      <c r="E143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4" spans="1:5" x14ac:dyDescent="0.2">
      <c r="A144" s="9" t="s">
        <v>16</v>
      </c>
      <c r="B144" s="9">
        <v>23</v>
      </c>
      <c r="C144" s="65">
        <f>'X-Section Thalweg LWD'!E28</f>
        <v>0</v>
      </c>
      <c r="D144" s="9">
        <v>142</v>
      </c>
      <c r="E144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5" spans="1:5" x14ac:dyDescent="0.2">
      <c r="A145" s="9" t="s">
        <v>16</v>
      </c>
      <c r="B145" s="9">
        <v>24</v>
      </c>
      <c r="C145" s="65">
        <f>'X-Section Thalweg LWD'!E29</f>
        <v>0</v>
      </c>
      <c r="D145" s="9">
        <v>143</v>
      </c>
      <c r="E145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6" spans="1:5" x14ac:dyDescent="0.2">
      <c r="A146" s="9" t="s">
        <v>16</v>
      </c>
      <c r="B146" s="9">
        <v>25</v>
      </c>
      <c r="C146" s="65">
        <f>'X-Section Thalweg LWD'!E30</f>
        <v>0</v>
      </c>
      <c r="D146" s="9">
        <v>144</v>
      </c>
      <c r="E146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7" spans="1:5" x14ac:dyDescent="0.2">
      <c r="A147" s="9" t="s">
        <v>16</v>
      </c>
      <c r="B147" s="9">
        <v>26</v>
      </c>
      <c r="C147" s="65">
        <f>'X-Section Thalweg LWD'!E31</f>
        <v>0</v>
      </c>
      <c r="D147" s="9">
        <v>145</v>
      </c>
      <c r="E147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8" spans="1:5" x14ac:dyDescent="0.2">
      <c r="A148" s="9" t="s">
        <v>16</v>
      </c>
      <c r="B148" s="9">
        <v>27</v>
      </c>
      <c r="C148" s="65">
        <f>'X-Section Thalweg LWD'!E32</f>
        <v>0</v>
      </c>
      <c r="D148" s="9">
        <v>146</v>
      </c>
      <c r="E148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9" spans="1:5" x14ac:dyDescent="0.2">
      <c r="A149" s="9" t="s">
        <v>16</v>
      </c>
      <c r="B149" s="9">
        <v>28</v>
      </c>
      <c r="C149" s="65">
        <f>'X-Section Thalweg LWD'!E33</f>
        <v>0</v>
      </c>
      <c r="D149" s="9">
        <v>147</v>
      </c>
      <c r="E149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0" spans="1:5" x14ac:dyDescent="0.2">
      <c r="A150" s="9" t="s">
        <v>16</v>
      </c>
      <c r="B150" s="9">
        <v>29</v>
      </c>
      <c r="C150" s="65">
        <f>'X-Section Thalweg LWD'!E34</f>
        <v>0</v>
      </c>
      <c r="D150" s="9">
        <v>148</v>
      </c>
      <c r="E150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1" spans="1:5" x14ac:dyDescent="0.2">
      <c r="A151" s="9" t="s">
        <v>16</v>
      </c>
      <c r="B151" s="9">
        <v>30</v>
      </c>
      <c r="C151" s="65">
        <f>'X-Section Thalweg LWD'!E35</f>
        <v>0</v>
      </c>
      <c r="D151" s="9">
        <v>149</v>
      </c>
      <c r="E151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2" spans="1:5" x14ac:dyDescent="0.2">
      <c r="A152" s="9" t="s">
        <v>16</v>
      </c>
      <c r="B152" s="9">
        <v>31</v>
      </c>
      <c r="C152" s="65">
        <f>'X-Section Thalweg LWD'!E36</f>
        <v>0</v>
      </c>
      <c r="D152" s="9">
        <v>150</v>
      </c>
      <c r="E152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3" spans="1:5" x14ac:dyDescent="0.2">
      <c r="A153" s="9" t="s">
        <v>16</v>
      </c>
      <c r="B153" s="9">
        <v>32</v>
      </c>
      <c r="C153" s="65">
        <f>'X-Section Thalweg LWD'!E37</f>
        <v>0</v>
      </c>
      <c r="D153" s="9">
        <v>151</v>
      </c>
      <c r="E153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4" spans="1:5" x14ac:dyDescent="0.2">
      <c r="A154" s="9" t="s">
        <v>16</v>
      </c>
      <c r="B154" s="9">
        <v>33</v>
      </c>
      <c r="C154" s="65">
        <f>'X-Section Thalweg LWD'!E38</f>
        <v>0</v>
      </c>
      <c r="D154" s="9">
        <v>152</v>
      </c>
      <c r="E154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5" spans="1:5" x14ac:dyDescent="0.2">
      <c r="A155" s="9" t="s">
        <v>16</v>
      </c>
      <c r="B155" s="9">
        <v>34</v>
      </c>
      <c r="C155" s="65">
        <f>'X-Section Thalweg LWD'!E39</f>
        <v>0</v>
      </c>
      <c r="D155" s="9">
        <v>153</v>
      </c>
      <c r="E155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6" spans="1:5" x14ac:dyDescent="0.2">
      <c r="A156" s="9" t="s">
        <v>16</v>
      </c>
      <c r="B156" s="9">
        <v>35</v>
      </c>
      <c r="C156" s="65">
        <f>'X-Section Thalweg LWD'!E40</f>
        <v>0</v>
      </c>
      <c r="D156" s="9">
        <v>154</v>
      </c>
      <c r="E156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7" spans="1:5" x14ac:dyDescent="0.2">
      <c r="A157" s="9" t="s">
        <v>16</v>
      </c>
      <c r="B157" s="9">
        <v>36</v>
      </c>
      <c r="C157" s="65">
        <f>'X-Section Thalweg LWD'!E41</f>
        <v>0</v>
      </c>
      <c r="D157" s="9">
        <v>155</v>
      </c>
      <c r="E157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8" spans="1:5" x14ac:dyDescent="0.2">
      <c r="A158" s="9" t="s">
        <v>16</v>
      </c>
      <c r="B158" s="9">
        <v>37</v>
      </c>
      <c r="C158" s="65">
        <f>'X-Section Thalweg LWD'!E42</f>
        <v>0</v>
      </c>
      <c r="D158" s="9">
        <v>156</v>
      </c>
      <c r="E158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9" spans="1:5" x14ac:dyDescent="0.2">
      <c r="A159" s="9" t="s">
        <v>16</v>
      </c>
      <c r="B159" s="9">
        <v>38</v>
      </c>
      <c r="C159" s="65">
        <f>'X-Section Thalweg LWD'!E43</f>
        <v>0</v>
      </c>
      <c r="D159" s="9">
        <v>157</v>
      </c>
      <c r="E159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60" spans="1:5" x14ac:dyDescent="0.2">
      <c r="A160" s="9" t="s">
        <v>16</v>
      </c>
      <c r="B160" s="9">
        <v>39</v>
      </c>
      <c r="C160" s="65">
        <f>'X-Section Thalweg LWD'!E44</f>
        <v>0</v>
      </c>
      <c r="D160" s="9">
        <v>158</v>
      </c>
      <c r="E160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61" spans="1:5" x14ac:dyDescent="0.2">
      <c r="A161" s="9" t="s">
        <v>16</v>
      </c>
      <c r="B161" s="9">
        <v>40</v>
      </c>
      <c r="C161" s="65">
        <f>'X-Section Thalweg LWD'!E45</f>
        <v>0</v>
      </c>
      <c r="D161" s="9">
        <v>159</v>
      </c>
      <c r="E161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</sheetData>
  <phoneticPr fontId="16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Cover Sheet</vt:lpstr>
      <vt:lpstr>Slope</vt:lpstr>
      <vt:lpstr>X-Section Thalweg LWD</vt:lpstr>
      <vt:lpstr>Pebble Count</vt:lpstr>
      <vt:lpstr>Shade</vt:lpstr>
      <vt:lpstr>BF X-Sec and Flow</vt:lpstr>
      <vt:lpstr>Pebble UL</vt:lpstr>
      <vt:lpstr>X-Section UL</vt:lpstr>
      <vt:lpstr>Thal-160 UL</vt:lpstr>
      <vt:lpstr>Slope UL</vt:lpstr>
      <vt:lpstr>BF FLow UL</vt:lpstr>
      <vt:lpstr>Shade UL</vt:lpstr>
      <vt:lpstr>'Cover Sheet'!_Hlk8196048</vt:lpstr>
      <vt:lpstr>'BF X-Sec and Flow'!Print_Area</vt:lpstr>
      <vt:lpstr>'Pebble Count'!Print_Area</vt:lpstr>
    </vt:vector>
  </TitlesOfParts>
  <Company>New Mexico Environment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Barrios</dc:creator>
  <cp:lastModifiedBy>Montoya, Miguel, ENV</cp:lastModifiedBy>
  <cp:lastPrinted>2025-09-23T20:46:28Z</cp:lastPrinted>
  <dcterms:created xsi:type="dcterms:W3CDTF">2009-06-01T16:21:03Z</dcterms:created>
  <dcterms:modified xsi:type="dcterms:W3CDTF">2025-10-14T18:51:39Z</dcterms:modified>
</cp:coreProperties>
</file>