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FS01\Data$\WPD\SWQB\WPS\RAWR Services SWPA\"/>
    </mc:Choice>
  </mc:AlternateContent>
  <xr:revisionPtr revIDLastSave="0" documentId="13_ncr:1_{2A9568E6-70A9-40A8-93A4-4BB261683485}" xr6:coauthVersionLast="47" xr6:coauthVersionMax="47" xr10:uidLastSave="{00000000-0000-0000-0000-000000000000}"/>
  <bookViews>
    <workbookView xWindow="-28920" yWindow="-120" windowWidth="29040" windowHeight="15720" xr2:uid="{D90346DA-8653-4F13-A979-9714BB466021}"/>
  </bookViews>
  <sheets>
    <sheet name="README" sheetId="9" r:id="rId1"/>
    <sheet name="Budget Sheet" sheetId="1" r:id="rId2"/>
    <sheet name="Cost Summary by Category" sheetId="4" r:id="rId3"/>
    <sheet name="Rate Schedules" sheetId="8" r:id="rId4"/>
    <sheet name="PA Items with Category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6" i="1"/>
  <c r="I7" i="1"/>
  <c r="I8" i="1"/>
  <c r="I9" i="1"/>
  <c r="I10" i="1"/>
  <c r="I11" i="1"/>
  <c r="I12" i="1"/>
  <c r="J136" i="1"/>
  <c r="C6" i="1"/>
  <c r="H152" i="1"/>
  <c r="C152" i="1"/>
  <c r="H151" i="1"/>
  <c r="J151" i="1" s="1"/>
  <c r="C151" i="1"/>
  <c r="H137" i="1"/>
  <c r="C137" i="1"/>
  <c r="H136" i="1"/>
  <c r="C136" i="1"/>
  <c r="H122" i="1"/>
  <c r="C122" i="1"/>
  <c r="H121" i="1"/>
  <c r="C121" i="1"/>
  <c r="H107" i="1"/>
  <c r="J107" i="1" s="1"/>
  <c r="C107" i="1"/>
  <c r="H106" i="1"/>
  <c r="C106" i="1"/>
  <c r="H92" i="1"/>
  <c r="C92" i="1"/>
  <c r="J91" i="1"/>
  <c r="H91" i="1"/>
  <c r="C91" i="1"/>
  <c r="I155" i="1" l="1"/>
  <c r="J92" i="1"/>
  <c r="J152" i="1"/>
  <c r="J137" i="1"/>
  <c r="J106" i="1"/>
  <c r="J121" i="1"/>
  <c r="J122" i="1"/>
  <c r="H154" i="1"/>
  <c r="C154" i="1"/>
  <c r="H153" i="1"/>
  <c r="J153" i="1" s="1"/>
  <c r="C153" i="1"/>
  <c r="H139" i="1"/>
  <c r="C139" i="1"/>
  <c r="H138" i="1"/>
  <c r="J138" i="1" s="1"/>
  <c r="C138" i="1"/>
  <c r="H124" i="1"/>
  <c r="C124" i="1"/>
  <c r="H123" i="1"/>
  <c r="C123" i="1"/>
  <c r="H109" i="1"/>
  <c r="C109" i="1"/>
  <c r="H108" i="1"/>
  <c r="C108" i="1"/>
  <c r="H94" i="1"/>
  <c r="C94" i="1"/>
  <c r="H93" i="1"/>
  <c r="C93" i="1"/>
  <c r="H79" i="1"/>
  <c r="C79" i="1"/>
  <c r="H78" i="1"/>
  <c r="C78" i="1"/>
  <c r="H64" i="1"/>
  <c r="C64" i="1"/>
  <c r="H63" i="1"/>
  <c r="C63" i="1"/>
  <c r="H49" i="1"/>
  <c r="C49" i="1"/>
  <c r="H48" i="1"/>
  <c r="C48" i="1"/>
  <c r="H34" i="1"/>
  <c r="C34" i="1"/>
  <c r="H33" i="1"/>
  <c r="C33" i="1"/>
  <c r="H77" i="1"/>
  <c r="C77" i="1"/>
  <c r="H76" i="1"/>
  <c r="C76" i="1"/>
  <c r="H62" i="1"/>
  <c r="C62" i="1"/>
  <c r="H61" i="1"/>
  <c r="C61" i="1"/>
  <c r="H47" i="1"/>
  <c r="C47" i="1"/>
  <c r="H46" i="1"/>
  <c r="C46" i="1"/>
  <c r="H32" i="1"/>
  <c r="C32" i="1"/>
  <c r="H31" i="1"/>
  <c r="C31" i="1"/>
  <c r="H6" i="1"/>
  <c r="H7" i="1"/>
  <c r="H8" i="1"/>
  <c r="H9" i="1"/>
  <c r="H10" i="1"/>
  <c r="H11" i="1"/>
  <c r="H12" i="1"/>
  <c r="H13" i="1"/>
  <c r="H16" i="1"/>
  <c r="H17" i="1"/>
  <c r="H14" i="1"/>
  <c r="H15" i="1"/>
  <c r="H18" i="1"/>
  <c r="H19" i="1"/>
  <c r="H144" i="1"/>
  <c r="H145" i="1"/>
  <c r="H146" i="1"/>
  <c r="H147" i="1"/>
  <c r="H148" i="1"/>
  <c r="H149" i="1"/>
  <c r="H150" i="1"/>
  <c r="H21" i="1"/>
  <c r="H22" i="1"/>
  <c r="H23" i="1"/>
  <c r="H24" i="1"/>
  <c r="H25" i="1"/>
  <c r="H26" i="1"/>
  <c r="H27" i="1"/>
  <c r="H28" i="1"/>
  <c r="H29" i="1"/>
  <c r="H30" i="1"/>
  <c r="H36" i="1"/>
  <c r="H37" i="1"/>
  <c r="H38" i="1"/>
  <c r="H39" i="1"/>
  <c r="H40" i="1"/>
  <c r="H41" i="1"/>
  <c r="H42" i="1"/>
  <c r="H43" i="1"/>
  <c r="H44" i="1"/>
  <c r="H45" i="1"/>
  <c r="H51" i="1"/>
  <c r="H52" i="1"/>
  <c r="H53" i="1"/>
  <c r="H54" i="1"/>
  <c r="H55" i="1"/>
  <c r="H56" i="1"/>
  <c r="H57" i="1"/>
  <c r="H58" i="1"/>
  <c r="H59" i="1"/>
  <c r="H60" i="1"/>
  <c r="H66" i="1"/>
  <c r="H67" i="1"/>
  <c r="H68" i="1"/>
  <c r="H69" i="1"/>
  <c r="H70" i="1"/>
  <c r="H71" i="1"/>
  <c r="H72" i="1"/>
  <c r="H73" i="1"/>
  <c r="H74" i="1"/>
  <c r="H75" i="1"/>
  <c r="H81" i="1"/>
  <c r="H82" i="1"/>
  <c r="H83" i="1"/>
  <c r="H84" i="1"/>
  <c r="H85" i="1"/>
  <c r="H86" i="1"/>
  <c r="H87" i="1"/>
  <c r="H88" i="1"/>
  <c r="H89" i="1"/>
  <c r="H90" i="1"/>
  <c r="H96" i="1"/>
  <c r="H97" i="1"/>
  <c r="H98" i="1"/>
  <c r="H99" i="1"/>
  <c r="H100" i="1"/>
  <c r="H101" i="1"/>
  <c r="H102" i="1"/>
  <c r="H103" i="1"/>
  <c r="H104" i="1"/>
  <c r="H105" i="1"/>
  <c r="H111" i="1"/>
  <c r="H112" i="1"/>
  <c r="H113" i="1"/>
  <c r="H114" i="1"/>
  <c r="H115" i="1"/>
  <c r="H116" i="1"/>
  <c r="H117" i="1"/>
  <c r="H118" i="1"/>
  <c r="H119" i="1"/>
  <c r="H120" i="1"/>
  <c r="H126" i="1"/>
  <c r="H127" i="1"/>
  <c r="H128" i="1"/>
  <c r="H129" i="1"/>
  <c r="H130" i="1"/>
  <c r="H131" i="1"/>
  <c r="H132" i="1"/>
  <c r="H133" i="1"/>
  <c r="H134" i="1"/>
  <c r="H135" i="1"/>
  <c r="H141" i="1"/>
  <c r="H142" i="1"/>
  <c r="H143" i="1"/>
  <c r="J139" i="1" l="1"/>
  <c r="J93" i="1"/>
  <c r="J48" i="1"/>
  <c r="J49" i="1"/>
  <c r="J109" i="1"/>
  <c r="J123" i="1"/>
  <c r="J154" i="1"/>
  <c r="J124" i="1"/>
  <c r="J108" i="1"/>
  <c r="J34" i="1"/>
  <c r="J94" i="1"/>
  <c r="J78" i="1"/>
  <c r="J63" i="1"/>
  <c r="J33" i="1"/>
  <c r="J79" i="1"/>
  <c r="J64" i="1"/>
  <c r="J77" i="1"/>
  <c r="J61" i="1"/>
  <c r="J47" i="1"/>
  <c r="J32" i="1"/>
  <c r="J46" i="1"/>
  <c r="J76" i="1"/>
  <c r="J31" i="1"/>
  <c r="J62" i="1"/>
  <c r="J19" i="1"/>
  <c r="C19" i="1"/>
  <c r="C16" i="1"/>
  <c r="C17" i="1"/>
  <c r="C14" i="1"/>
  <c r="C15" i="1"/>
  <c r="C18" i="1"/>
  <c r="J7" i="1"/>
  <c r="J8" i="1"/>
  <c r="J9" i="1"/>
  <c r="J10" i="1"/>
  <c r="J11" i="1"/>
  <c r="J12" i="1"/>
  <c r="J13" i="1"/>
  <c r="J16" i="1"/>
  <c r="J17" i="1"/>
  <c r="J14" i="1"/>
  <c r="J15" i="1"/>
  <c r="J18" i="1"/>
  <c r="J21" i="1"/>
  <c r="J22" i="1"/>
  <c r="J23" i="1"/>
  <c r="J24" i="1"/>
  <c r="J25" i="1"/>
  <c r="J26" i="1"/>
  <c r="J27" i="1"/>
  <c r="J28" i="1"/>
  <c r="J29" i="1"/>
  <c r="J30" i="1"/>
  <c r="J36" i="1"/>
  <c r="J37" i="1"/>
  <c r="J38" i="1"/>
  <c r="J39" i="1"/>
  <c r="J40" i="1"/>
  <c r="J41" i="1"/>
  <c r="J42" i="1"/>
  <c r="J43" i="1"/>
  <c r="J44" i="1"/>
  <c r="J45" i="1"/>
  <c r="J51" i="1"/>
  <c r="J52" i="1"/>
  <c r="J53" i="1"/>
  <c r="J54" i="1"/>
  <c r="J55" i="1"/>
  <c r="J56" i="1"/>
  <c r="J57" i="1"/>
  <c r="J58" i="1"/>
  <c r="J59" i="1"/>
  <c r="J60" i="1"/>
  <c r="J66" i="1"/>
  <c r="J67" i="1"/>
  <c r="J68" i="1"/>
  <c r="J69" i="1"/>
  <c r="J70" i="1"/>
  <c r="J71" i="1"/>
  <c r="J72" i="1"/>
  <c r="J73" i="1"/>
  <c r="J74" i="1"/>
  <c r="J75" i="1"/>
  <c r="J81" i="1"/>
  <c r="J82" i="1"/>
  <c r="J83" i="1"/>
  <c r="J84" i="1"/>
  <c r="J85" i="1"/>
  <c r="J86" i="1"/>
  <c r="J87" i="1"/>
  <c r="J88" i="1"/>
  <c r="J89" i="1"/>
  <c r="J90" i="1"/>
  <c r="J96" i="1"/>
  <c r="J97" i="1"/>
  <c r="J98" i="1"/>
  <c r="J99" i="1"/>
  <c r="J100" i="1"/>
  <c r="J101" i="1"/>
  <c r="J102" i="1"/>
  <c r="J103" i="1"/>
  <c r="J104" i="1"/>
  <c r="J105" i="1"/>
  <c r="J111" i="1"/>
  <c r="J112" i="1"/>
  <c r="J113" i="1"/>
  <c r="J114" i="1"/>
  <c r="J115" i="1"/>
  <c r="J116" i="1"/>
  <c r="J117" i="1"/>
  <c r="J118" i="1"/>
  <c r="J119" i="1"/>
  <c r="J120" i="1"/>
  <c r="J126" i="1"/>
  <c r="J127" i="1"/>
  <c r="J128" i="1"/>
  <c r="J129" i="1"/>
  <c r="J130" i="1"/>
  <c r="J131" i="1"/>
  <c r="J132" i="1"/>
  <c r="J133" i="1"/>
  <c r="J134" i="1"/>
  <c r="J135" i="1"/>
  <c r="J141" i="1"/>
  <c r="J142" i="1"/>
  <c r="J143" i="1"/>
  <c r="J144" i="1"/>
  <c r="J145" i="1"/>
  <c r="J146" i="1"/>
  <c r="J147" i="1"/>
  <c r="J148" i="1"/>
  <c r="J149" i="1"/>
  <c r="J150" i="1"/>
  <c r="C44" i="1"/>
  <c r="C45" i="1"/>
  <c r="C51" i="1"/>
  <c r="C52" i="1"/>
  <c r="C53" i="1"/>
  <c r="C54" i="1"/>
  <c r="C55" i="1"/>
  <c r="C56" i="1"/>
  <c r="C57" i="1"/>
  <c r="C58" i="1"/>
  <c r="C59" i="1"/>
  <c r="C60" i="1"/>
  <c r="C66" i="1"/>
  <c r="C67" i="1"/>
  <c r="C68" i="1"/>
  <c r="C69" i="1"/>
  <c r="C70" i="1"/>
  <c r="C71" i="1"/>
  <c r="C72" i="1"/>
  <c r="C73" i="1"/>
  <c r="C74" i="1"/>
  <c r="C75" i="1"/>
  <c r="C81" i="1"/>
  <c r="C82" i="1"/>
  <c r="C83" i="1"/>
  <c r="C84" i="1"/>
  <c r="C85" i="1"/>
  <c r="C86" i="1"/>
  <c r="C87" i="1"/>
  <c r="C88" i="1"/>
  <c r="C89" i="1"/>
  <c r="C90" i="1"/>
  <c r="C96" i="1"/>
  <c r="C97" i="1"/>
  <c r="C98" i="1"/>
  <c r="C99" i="1"/>
  <c r="C100" i="1"/>
  <c r="C101" i="1"/>
  <c r="C102" i="1"/>
  <c r="C103" i="1"/>
  <c r="C104" i="1"/>
  <c r="C105" i="1"/>
  <c r="C111" i="1"/>
  <c r="C112" i="1"/>
  <c r="C113" i="1"/>
  <c r="C114" i="1"/>
  <c r="C115" i="1"/>
  <c r="C116" i="1"/>
  <c r="C117" i="1"/>
  <c r="C118" i="1"/>
  <c r="C119" i="1"/>
  <c r="C120" i="1"/>
  <c r="C126" i="1"/>
  <c r="C127" i="1"/>
  <c r="C128" i="1"/>
  <c r="C129" i="1"/>
  <c r="C130" i="1"/>
  <c r="C131" i="1"/>
  <c r="C132" i="1"/>
  <c r="C133" i="1"/>
  <c r="C134" i="1"/>
  <c r="C135" i="1"/>
  <c r="C141" i="1"/>
  <c r="C142" i="1"/>
  <c r="C143" i="1"/>
  <c r="C144" i="1"/>
  <c r="C145" i="1"/>
  <c r="C146" i="1"/>
  <c r="C147" i="1"/>
  <c r="C148" i="1"/>
  <c r="C149" i="1"/>
  <c r="C150" i="1"/>
  <c r="C37" i="1"/>
  <c r="C38" i="1"/>
  <c r="C39" i="1"/>
  <c r="C40" i="1"/>
  <c r="C41" i="1"/>
  <c r="C42" i="1"/>
  <c r="C43" i="1"/>
  <c r="C29" i="1"/>
  <c r="C30" i="1"/>
  <c r="C25" i="1"/>
  <c r="C26" i="1"/>
  <c r="C27" i="1"/>
  <c r="C28" i="1"/>
  <c r="C11" i="1"/>
  <c r="C13" i="1"/>
  <c r="C7" i="1"/>
  <c r="C8" i="1"/>
  <c r="C9" i="1"/>
  <c r="C36" i="1"/>
  <c r="C22" i="1"/>
  <c r="C23" i="1"/>
  <c r="C24" i="1"/>
  <c r="C21" i="1"/>
  <c r="C10" i="1"/>
  <c r="C6" i="4" l="1"/>
  <c r="B6" i="4"/>
  <c r="C4" i="4"/>
  <c r="B5" i="4"/>
  <c r="J6" i="1"/>
  <c r="B4" i="4"/>
  <c r="C7" i="4"/>
  <c r="B7" i="4"/>
  <c r="C5" i="4"/>
  <c r="B8" i="4"/>
  <c r="C8" i="4"/>
  <c r="C2" i="4"/>
  <c r="B2" i="4"/>
  <c r="C3" i="4"/>
  <c r="B3" i="4"/>
  <c r="D3" i="4" l="1"/>
  <c r="J155" i="1"/>
  <c r="D5" i="4"/>
  <c r="D8" i="4"/>
  <c r="D7" i="4"/>
  <c r="B9" i="4"/>
  <c r="H155" i="1"/>
  <c r="D6" i="4" l="1"/>
  <c r="D4" i="4"/>
  <c r="D2" i="4"/>
  <c r="C9" i="4"/>
  <c r="D9" i="4" s="1"/>
</calcChain>
</file>

<file path=xl/sharedStrings.xml><?xml version="1.0" encoding="utf-8"?>
<sst xmlns="http://schemas.openxmlformats.org/spreadsheetml/2006/main" count="519" uniqueCount="137">
  <si>
    <t>📘 SWPA Budget Estimator Workbook Instructions</t>
  </si>
  <si>
    <t>🗂️ Workbook Structure:</t>
  </si>
  <si>
    <t>1. Sheet 1: Budget Sheet</t>
  </si>
  <si>
    <t>2. Sheet 2: Cost Summary By Category</t>
  </si>
  <si>
    <t>3. Sheet 3: Rate Schedules</t>
  </si>
  <si>
    <t>Items/Services</t>
  </si>
  <si>
    <t>Category-Auto-populated Entry</t>
  </si>
  <si>
    <t>Category-Manual Entry</t>
  </si>
  <si>
    <t>PA Item?</t>
  </si>
  <si>
    <t>Quantity</t>
  </si>
  <si>
    <t>Item Number and Description</t>
  </si>
  <si>
    <t>Y</t>
  </si>
  <si>
    <t>Other</t>
  </si>
  <si>
    <t>N</t>
  </si>
  <si>
    <t>Task 2</t>
  </si>
  <si>
    <t>Task  3</t>
  </si>
  <si>
    <t>Task 4</t>
  </si>
  <si>
    <t>Task 5</t>
  </si>
  <si>
    <t>Task 6</t>
  </si>
  <si>
    <t>Task 7</t>
  </si>
  <si>
    <t>Task 8</t>
  </si>
  <si>
    <t>Task 9</t>
  </si>
  <si>
    <t>Task 10</t>
  </si>
  <si>
    <t>TOTAL</t>
  </si>
  <si>
    <t>Category</t>
  </si>
  <si>
    <t>PERSONNEL</t>
  </si>
  <si>
    <t>EQUIPMENT</t>
  </si>
  <si>
    <t>TRAVEL</t>
  </si>
  <si>
    <t>SUB CONTRACTUAL</t>
  </si>
  <si>
    <t>Total Project</t>
  </si>
  <si>
    <t xml:space="preserve">No Manual Entry Required
</t>
  </si>
  <si>
    <t>Hourly Rate</t>
  </si>
  <si>
    <t xml:space="preserve">Manual Entry Required
</t>
  </si>
  <si>
    <t>1. Mechanical Cutting of Trees/Shrubs, Average Slope less than 35% (e.g., feller buncher), cost per acre</t>
  </si>
  <si>
    <t>2. Mechanical Cutting of Trees/Shrubs, Average Slope greater than 35%, cost per acre</t>
  </si>
  <si>
    <t>3. Mechanical Mastication, Average Slope less than 35% (e.g., masticator), cost per acre</t>
  </si>
  <si>
    <t>4. Mechanical Mastication, Average Slope greater than 35%, cost per acre</t>
  </si>
  <si>
    <t>5. Mechanical Skidding, Average Slope less than 35%, cost per acre</t>
  </si>
  <si>
    <t>6. Mechanical Skidding, Average Slope greater than 35%, cost per acre</t>
  </si>
  <si>
    <t>7. Mechanical Extraction of Trees/Shrubs with Rootwads, Average Slope less than 35%, cost per hour</t>
  </si>
  <si>
    <t>8. Mechanical Extraction of Trees/Shrubs with Rootwads, Average Slope greater than 35%, cost per hour</t>
  </si>
  <si>
    <t>9. Mechanical Transportation of Materials Using a Dump Truck (e.g., rocks, boulders, trees, plants, containers, logs, etc.), cost per mile</t>
  </si>
  <si>
    <t>10. Mechanical Transportation of Materials Using a Pickup Truck (with or without trailer), cost per mile</t>
  </si>
  <si>
    <t>11. Mechanical Transportation of Materials Using a Truck and Trailer, cost per mile</t>
  </si>
  <si>
    <t>12. Mechanical Collection of Plant Materials for Revegetation (e.g., whips and poles sourcing), cost per hour</t>
  </si>
  <si>
    <t>13. Mechanical Broadcast Mulching, cost per acre</t>
  </si>
  <si>
    <t>14. Mechanical Broadcast Seeding, cost per acre</t>
  </si>
  <si>
    <t>15. Mechanical Planting of Trees and Shrubs Poles, Soils with Less than 25% Cobble in Project Area, cost per hour</t>
  </si>
  <si>
    <t>16. Mechanical Planting of Trees and Shrubs Poles, Soils with More than 25% Cobble in Project Area, cost per hour</t>
  </si>
  <si>
    <t>17. Mechanical Planting of Container Trees and Shrubs, Soils with Less than 25% Cobble in Project Area, cost per hour</t>
  </si>
  <si>
    <t>18. Mechanical Planting of Container Trees and Shrubs, Soils with More than 25% Cobble in Project Area, cost per hour</t>
  </si>
  <si>
    <t>19. Mechanical Placement or Relocation of Rocks (in-stream or flowing water), large heavy EQUIPMENT (e.g., DC-8 etc. or equivalent machine), cost per hour</t>
  </si>
  <si>
    <t>20. Mechanical Placement or Relocation of Rocks (in-stream or flowing water), small heavy EQUIPMENT (e.g., Bobcat or mini-excavator), cost per hour</t>
  </si>
  <si>
    <t>21. Mechanical Placement or Relocation of Rocks (upland or in-stream without flowing water), cost per hour</t>
  </si>
  <si>
    <t>22. Mechanical Placement or Relocation of Rocks in Wetlands, cost per hour</t>
  </si>
  <si>
    <t>23. Mechanical Placement or Relocation of Trees for Channel Structures (in-stream or flowing water), large heavy EQUIPMENT (e.g., DC-8 etc. or equivalent machine), cost per hour</t>
  </si>
  <si>
    <t>24. Mechanical Placement or Relocation of Trees for Channel Structures (upland or in-stream without flowing water), small heavy EQUIPMENT (e.g., Bobcat or mini-excavator), cost per hour</t>
  </si>
  <si>
    <t>25. Mechanical Earthen or Sod Structures (e.g., plug and pond, contours etc.), cost per hour</t>
  </si>
  <si>
    <t>26. Mechanical Road Drainage Maintenance (culvert, bridge, or large material moving), cost per hour</t>
  </si>
  <si>
    <t>27. Mechanical Road Closure (ripping road surfaces, physical barriers placement, log slash placement), cost per hour</t>
  </si>
  <si>
    <t>28. Mechanical Road Maintenance (for project ingress/egress and blading), cost per hour</t>
  </si>
  <si>
    <t>29. Mechanical Sediment Removal or General Earth-Moving, Average Slope Less than 35%, cost per hour</t>
  </si>
  <si>
    <t>30. Mechanical Sediment Removal or General Earth-Moving, Average Slope Greater than 35%, cost per hour</t>
  </si>
  <si>
    <t>31. Mechanical Trash/Refuse (e.g., tires or cars, scrap metal, construction materials etc.) Removal from a Waterway (in-stream or flowing water), large heavy EQUIPMENT (e.g., DC-8 etc. or equivalent machine), cost per hour</t>
  </si>
  <si>
    <t>32. Mechanical Trash/Refuse (e.g., tires or cars, scrap metal, construction materials etc.) Removal from a Waterway (in-stream or flowing water), small heavy EQUIPMENT (e.g., Bobcat or mini-excavator), cost per hour</t>
  </si>
  <si>
    <t>33. Mechanical Trash/Refuse (e.g., tires or cars, scrap metal, construction materials etc.) Removal from a Waterway (not actively flowing), large heavy EQUIPMENT (e.g., DC-8 etc. or equivalent machine), cost per hour</t>
  </si>
  <si>
    <t>34. Mechanical Trash/Refuse (e.g., tires or cars, scrap metal, construction materials etc.) Removal from a Waterway (not actively flowing), small heavy EQUIPMENT (e.g., Bobcat or mini-excavator), cost per hour</t>
  </si>
  <si>
    <t>35. Mechanical Fence Removal or Repair, Soils with Less than 25% Cobble in Project Area, cost per hour</t>
  </si>
  <si>
    <t>36. Mechanical Fence Removal or Repair, Soils with More than 25% Cobble in Project Area, cost per hour</t>
  </si>
  <si>
    <t>37. Mechanical Fence Installation, Soils with Less than 25% Cobble in Project Area, cost per hour</t>
  </si>
  <si>
    <t>38. Mechanical Fence Installation, Soils with More than 25% Cobble in Project Area, cost per hour</t>
  </si>
  <si>
    <t>39. Mechanical Herbicide Application (with a licensed applicator), cost per hour</t>
  </si>
  <si>
    <t>40. Mechanical EQUIPMENT Mobilization/Demobilization, portal-to-portal, cost per mile</t>
  </si>
  <si>
    <t>41. Unspecified Mobilization or Materials Hauling, portal-to-portal, cost per mile</t>
  </si>
  <si>
    <t>42. Manual Tree/Shrub Removal (e.g., chainsaw team), cost per hour</t>
  </si>
  <si>
    <t>43. Manual Plant Collection of Trees/Shrubs (e.g., willow whip collection or tree transplants), cost per hour</t>
  </si>
  <si>
    <t>44. Manual Planting (e.g., transplants, container planting etc.), cost per hour</t>
  </si>
  <si>
    <t>45. Manual Seeding, cost per hour</t>
  </si>
  <si>
    <t>46. Manual Herbicide Application (with a licensed applicator), cost per hour</t>
  </si>
  <si>
    <t>47. Manual Placement of Relocation of Rocks, cost per hour</t>
  </si>
  <si>
    <t>48. Manual Construction of Erosion Control Structures (e.g., brush weirs or large woody debris structures), cost per hour</t>
  </si>
  <si>
    <t>49. Manual Fence Installation, Repair, or Removal, cost per hour</t>
  </si>
  <si>
    <t>50. Manual Trash/Refuse Removal, cost per hour</t>
  </si>
  <si>
    <t>51. Unspecified General Manual Labor, cost per hour</t>
  </si>
  <si>
    <t>52. Field Supervision, cost per hour</t>
  </si>
  <si>
    <t>53. Engineering Design (certified engineer), cost per hour</t>
  </si>
  <si>
    <t>54. Engineering Survey (field and/or reporting), cost per hour</t>
  </si>
  <si>
    <t>55. Watershed Assessment (field and/or reporting), cost per hour</t>
  </si>
  <si>
    <t>56. Biological Survey (field and/or reporting), cost per hour</t>
  </si>
  <si>
    <t>57. Archaeological Survey (field and/or reporting), cost per hour</t>
  </si>
  <si>
    <t>58. Mapping, Assessment, and Analysis (e.g., Geographic Information Systems [GIS], modeling, data or statistical analysis), cost per hour</t>
  </si>
  <si>
    <t>59. Unmanned Aerial Vehicles (UAVs) (i.e., drones) Imagery Collection, Survey, Mapping, and Analysis, cost per hour</t>
  </si>
  <si>
    <t>60. Permit Application Development and Compliance Documentation, cost per hour</t>
  </si>
  <si>
    <t>61. Data Management and Reporting, cost per hour</t>
  </si>
  <si>
    <t>62. Project Management, cost per hour</t>
  </si>
  <si>
    <t>63. Project Administration, cost per hour</t>
  </si>
  <si>
    <t>64. Piezometer Installation, cost per piezometer installed</t>
  </si>
  <si>
    <t>65. Piezometer or Groundwater Elevation Monitoring, cost per hour</t>
  </si>
  <si>
    <t>66. Water Quality Sampling, cost her hour for field grab sample(s) collection including qualified laboratory delivery</t>
  </si>
  <si>
    <t>67. Water Quality Monitoring Long-Term (e.g., sonde or thermograph deployment), cost per hour for field deployment and retrieval</t>
  </si>
  <si>
    <t>68. Stream Channel or Upland Geomorphological Monitoring (e.g., Bank Erosion Hazard Index or stream surveys, etc.), cost per hour</t>
  </si>
  <si>
    <t>69. Physical or Aquatic Habitat Monitoring, cost per hour</t>
  </si>
  <si>
    <t>70. New Mexico Wetlands Rapid Assessment Method Data Collection, cost per hour</t>
  </si>
  <si>
    <t>Match</t>
  </si>
  <si>
    <t>Entity (Organization name performing the services)</t>
  </si>
  <si>
    <t>Travel</t>
  </si>
  <si>
    <t>Gross Receipts Tax</t>
  </si>
  <si>
    <t>TAX</t>
  </si>
  <si>
    <t>Unit Rate</t>
  </si>
  <si>
    <t/>
  </si>
  <si>
    <t>Personnel</t>
  </si>
  <si>
    <t>Equipment</t>
  </si>
  <si>
    <t>Supplies</t>
  </si>
  <si>
    <t>Contractual</t>
  </si>
  <si>
    <t xml:space="preserve">DO NOT MODIFY </t>
  </si>
  <si>
    <t>Cooperator's Cash or In-Kind Match</t>
  </si>
  <si>
    <t>Mileage</t>
  </si>
  <si>
    <t>Per Diem</t>
  </si>
  <si>
    <t>Requested Fund from NMED</t>
  </si>
  <si>
    <t>Requested Funds from NMED</t>
  </si>
  <si>
    <t>Total Project Amount</t>
  </si>
  <si>
    <t>Task Name</t>
  </si>
  <si>
    <t>Resource Name</t>
  </si>
  <si>
    <t>Sub Contractor Y/N</t>
  </si>
  <si>
    <t>Position Title</t>
  </si>
  <si>
    <r>
      <rPr>
        <b/>
        <sz val="11"/>
        <color rgb="FFFF0000"/>
        <rFont val="Aptos Narrow"/>
        <family val="2"/>
        <scheme val="minor"/>
      </rPr>
      <t>⚠️ Importan</t>
    </r>
    <r>
      <rPr>
        <sz val="11"/>
        <color rgb="FFFF0000"/>
        <rFont val="Aptos Narrow"/>
        <family val="2"/>
        <scheme val="minor"/>
      </rPr>
      <t>t:</t>
    </r>
    <r>
      <rPr>
        <sz val="11"/>
        <color theme="1"/>
        <rFont val="Aptos Narrow"/>
        <family val="2"/>
        <scheme val="minor"/>
      </rPr>
      <t xml:space="preserve"> 
 - This workbook includes five sheets designed to streamline the budgeting process for awarding contracts under Statewide Price Agreement 
    #40-00000-23-00037 — Riparian, Aquatic, and Wetland Restoration Services for NMED Surface Water Quality Bureau (SWQB) projects.
 - Follow the guidance below to ensure data populates correctly and reflects all project expenses.</t>
    </r>
  </si>
  <si>
    <r>
      <rPr>
        <b/>
        <sz val="11"/>
        <color rgb="FFFF0000"/>
        <rFont val="Aptos Narrow"/>
        <family val="2"/>
        <scheme val="minor"/>
      </rPr>
      <t xml:space="preserve">⚠️Additional Instructions: 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 xml:space="preserve">1.  Travel: Estimate mileage, per diem, and other travel-related expenses for the
      entire project duration.
2.  Materials/Supplies: Include material or supply expenses to be reimbursed at cost
      (markup not allowed).
3.  Include any other expenses not captured elsewhere to be reimbursed.
4.  Taxes: Include estimated Gross Receipts Taxes (GRT) for the project — multiple
      location rates may apply. 
      </t>
    </r>
    <r>
      <rPr>
        <b/>
        <i/>
        <sz val="11"/>
        <color theme="3" tint="0.249977111117893"/>
        <rFont val="Aptos Narrow"/>
        <family val="2"/>
        <scheme val="minor"/>
      </rPr>
      <t>Professional Services – Charged based on location where service was provided:</t>
    </r>
    <r>
      <rPr>
        <b/>
        <sz val="11"/>
        <color theme="1"/>
        <rFont val="Aptos Narrow"/>
        <family val="2"/>
        <scheme val="minor"/>
      </rPr>
      <t xml:space="preserve">
     -  Out-of-State: Services performed entirely out-of-state but used in New Mexico
         are charged at the out-of-state rate (currently 4.875%).
     -  In-State: Services provided by an in-state vendor use the vendor’s address with
         the Gross Receipts Location Code and Tax Rate Map: Governments to determine
         the correct rate. For example, if an NMED employee is in Santa Fe and the vendor
         performs services from  Las Cruces, use the Las Cruces rate.
     -  Hybrid: If services are performed in multiple locations, vendors should separate
         invoice line items by service location. For example, if a vendor  has headquarters
         in California and regional offices in Las Cruces, and employees from multiple
         locations collaborate on a contract deliverable, each location should be
         recorded in this sheet separately.
      </t>
    </r>
    <r>
      <rPr>
        <b/>
        <i/>
        <sz val="11"/>
        <color theme="3" tint="0.249977111117893"/>
        <rFont val="Aptos Narrow"/>
        <family val="2"/>
        <scheme val="minor"/>
      </rPr>
      <t>General Services (Construction &amp; Transportation) – Charged based on location where the product
      of the service was delivered:</t>
    </r>
    <r>
      <rPr>
        <b/>
        <sz val="11"/>
        <color theme="1"/>
        <rFont val="Aptos Narrow"/>
        <family val="2"/>
        <scheme val="minor"/>
      </rPr>
      <t xml:space="preserve">
      - Out-of-State: Out-of-state vendors performing construction in New Mexico must apply the rate
         where the construction occurs.
      - In-State: In-state vendors performing construction in another city must apply the rate where the
         construction occurs.</t>
    </r>
  </si>
  <si>
    <t xml:space="preserve"> - Manual data entry required, Primary data entry sheet for entering all project budget line items.
 - Detailed data entry notes and Additional Instructions section are provided in the  sheet for proper data entry and guidance on travel, 
    supplies, and NM Gross Receipts Tax (NMGRT) entries.</t>
  </si>
  <si>
    <t>NM Gross Receipts Tax (Location 1)</t>
  </si>
  <si>
    <t>NM Gross Receipts Tax (Location 2)</t>
  </si>
  <si>
    <t xml:space="preserve"> - No manual data entry required.
 - Automatically summarizes NMED Contributions, Cooperator’s Match, and Total Project Amount by category, based on entries from the
    Budget Sheet.
 - Review this sheet to verify that all category totals accurately reflect your project’s budget distribution.</t>
  </si>
  <si>
    <r>
      <rPr>
        <b/>
        <sz val="11"/>
        <color rgb="FFFF0000"/>
        <rFont val="Aptos Narrow"/>
        <family val="2"/>
        <scheme val="minor"/>
      </rPr>
      <t xml:space="preserve">📝 Data Entry Notes:
</t>
    </r>
    <r>
      <rPr>
        <b/>
        <sz val="11"/>
        <color theme="1"/>
        <rFont val="Aptos Narrow"/>
        <family val="2"/>
        <scheme val="minor"/>
      </rPr>
      <t xml:space="preserve">
</t>
    </r>
    <r>
      <rPr>
        <b/>
        <i/>
        <sz val="11"/>
        <color theme="3" tint="0.249977111117893"/>
        <rFont val="Aptos Narrow"/>
        <family val="2"/>
        <scheme val="minor"/>
      </rPr>
      <t>NMED Contribution Entry</t>
    </r>
    <r>
      <rPr>
        <b/>
        <sz val="11"/>
        <color theme="1"/>
        <rFont val="Aptos Narrow"/>
        <family val="2"/>
        <scheme val="minor"/>
      </rPr>
      <t xml:space="preserve">
1.  Primary sheet for entering project budget line items.
2.  For PA Items: 
     - Get the Price Agreement from https://www.generalservices.state.nm.us/state-purchasing/statewide-price-agreements/.
     - Enter the following 
          -  Main task name → (Column A), 
          -  Item/Service → Select from drop-down list in Column B
          -  Category → Auto-populates based on the selected PA item. If the auto-filled category does not accurately reflect your selected item, manually 
              select the correct category in Column D, then  Auto populated category will override accordingly. If the auto-populated category is correct, leave 
              Column D blank.  
          -  PA (Price Agreement) Item? (Y) → (Column E), Quantity → (Column F), and  Unit Rate → (Column G).
3.  For non-PA items, use the rows labeled "Other" to enter the item description, and manually select the appropriate category 
      in Column D from drop downs. Then enter PA (Price Agreement) Item? (N) → (Column E), Quantity → (Column F), and  Unit Rate → (Column G).
</t>
    </r>
    <r>
      <rPr>
        <b/>
        <i/>
        <sz val="11"/>
        <color theme="3" tint="0.249977111117893"/>
        <rFont val="Aptos Narrow"/>
        <family val="2"/>
        <scheme val="minor"/>
      </rPr>
      <t>Cooperator's Match Contribution Entry</t>
    </r>
    <r>
      <rPr>
        <b/>
        <sz val="11"/>
        <color theme="1"/>
        <rFont val="Aptos Narrow"/>
        <family val="2"/>
        <scheme val="minor"/>
      </rPr>
      <t xml:space="preserve">
1. For match, select Match in Items/Services from drop down list in Column B, manually select the category for the match from 
     Column D, Match is not a PA item so select No in Column E and then enter the Quantity → (Column F), and  Unit Rate → (Column G). 
</t>
    </r>
    <r>
      <rPr>
        <b/>
        <i/>
        <sz val="11"/>
        <color theme="3" tint="0.249977111117893"/>
        <rFont val="Aptos Narrow"/>
        <family val="2"/>
        <scheme val="minor"/>
      </rPr>
      <t>Other Entries</t>
    </r>
    <r>
      <rPr>
        <b/>
        <i/>
        <sz val="11"/>
        <color theme="1"/>
        <rFont val="Aptos Narrow"/>
        <family val="2"/>
        <scheme val="minor"/>
      </rPr>
      <t xml:space="preserve">
1</t>
    </r>
    <r>
      <rPr>
        <b/>
        <sz val="11"/>
        <color theme="1"/>
        <rFont val="Aptos Narrow"/>
        <family val="2"/>
        <scheme val="minor"/>
      </rPr>
      <t xml:space="preserve">. Manually enter the NM GRT rate in the highlighted cell under Rate,→ Column G and indicate the location in Column → B.
2. The Requested Funds from NMED (Column H) and Cooperator's Cash or In-Kind Match and  Total Project Amount (Column J) auto-calculate.
3. Delete unused rows. 
</t>
    </r>
  </si>
  <si>
    <t>Personnel Match Amount</t>
  </si>
  <si>
    <t xml:space="preserve"> - Manual data entry required.
 - Enter personnel rate information, such as Name of resources, indicate if the resource is a subcontractor, position title, hourly rates and 
    Personnel Match Contribution.</t>
  </si>
  <si>
    <r>
      <t xml:space="preserve"> - Contains approved Price Agreement items with their corresponding defined categories.
 - Used to auto-populate the “Category” (Column C) in the Budget Sheet.
 -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Do not modify this sheet, as it maintains the link between the PA items and the Budget Sheet automation.</t>
    </r>
  </si>
  <si>
    <t>4. Sheet 4: PA Items with Category (Reference Only)</t>
  </si>
  <si>
    <t>Task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</si>
</sst>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name val="Calibri"/>
      <family val="2"/>
    </font>
    <font>
      <b/>
      <sz val="14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theme="0"/>
      <name val="Calibri"/>
      <family val="2"/>
    </font>
    <font>
      <b/>
      <i/>
      <sz val="11"/>
      <color theme="3" tint="0.249977111117893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2" fillId="0" borderId="0" xfId="0" applyFont="1"/>
    <xf numFmtId="0" fontId="0" fillId="2" borderId="0" xfId="0" applyFill="1"/>
    <xf numFmtId="0" fontId="0" fillId="3" borderId="0" xfId="0" applyFill="1" applyAlignment="1">
      <alignment wrapText="1"/>
    </xf>
    <xf numFmtId="44" fontId="0" fillId="0" borderId="0" xfId="0" applyNumberFormat="1"/>
    <xf numFmtId="0" fontId="4" fillId="3" borderId="5" xfId="0" applyFont="1" applyFill="1" applyBorder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0" fillId="4" borderId="0" xfId="0" applyFill="1"/>
    <xf numFmtId="0" fontId="0" fillId="6" borderId="0" xfId="0" applyFill="1" applyProtection="1">
      <protection locked="0"/>
    </xf>
    <xf numFmtId="0" fontId="0" fillId="6" borderId="0" xfId="0" applyFill="1" applyAlignment="1" applyProtection="1">
      <alignment wrapText="1"/>
      <protection locked="0"/>
    </xf>
    <xf numFmtId="0" fontId="0" fillId="6" borderId="0" xfId="0" applyFill="1"/>
    <xf numFmtId="44" fontId="0" fillId="6" borderId="0" xfId="1" applyFont="1" applyFill="1" applyProtection="1">
      <protection locked="0"/>
    </xf>
    <xf numFmtId="0" fontId="0" fillId="6" borderId="0" xfId="1" applyNumberFormat="1" applyFont="1" applyFill="1" applyAlignment="1" applyProtection="1">
      <alignment horizontal="center" vertical="center"/>
      <protection locked="0"/>
    </xf>
    <xf numFmtId="44" fontId="0" fillId="6" borderId="0" xfId="1" applyFont="1" applyFill="1" applyProtection="1"/>
    <xf numFmtId="44" fontId="0" fillId="6" borderId="0" xfId="0" applyNumberFormat="1" applyFill="1"/>
    <xf numFmtId="0" fontId="0" fillId="2" borderId="0" xfId="0" quotePrefix="1" applyFill="1"/>
    <xf numFmtId="0" fontId="2" fillId="6" borderId="0" xfId="0" applyFont="1" applyFill="1" applyProtection="1">
      <protection locked="0"/>
    </xf>
    <xf numFmtId="0" fontId="0" fillId="6" borderId="2" xfId="0" applyFill="1" applyBorder="1" applyAlignment="1" applyProtection="1">
      <alignment wrapText="1"/>
      <protection locked="0"/>
    </xf>
    <xf numFmtId="44" fontId="0" fillId="6" borderId="0" xfId="1" applyFont="1" applyFill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0" fillId="7" borderId="0" xfId="0" applyFill="1"/>
    <xf numFmtId="44" fontId="0" fillId="7" borderId="0" xfId="1" applyFont="1" applyFill="1" applyProtection="1">
      <protection locked="0"/>
    </xf>
    <xf numFmtId="44" fontId="0" fillId="7" borderId="0" xfId="1" applyFont="1" applyFill="1" applyAlignment="1" applyProtection="1">
      <alignment horizontal="center" vertical="center"/>
      <protection locked="0"/>
    </xf>
    <xf numFmtId="44" fontId="0" fillId="7" borderId="0" xfId="0" applyNumberFormat="1" applyFill="1"/>
    <xf numFmtId="0" fontId="0" fillId="7" borderId="2" xfId="0" applyFill="1" applyBorder="1" applyAlignment="1" applyProtection="1">
      <alignment wrapText="1"/>
      <protection locked="0"/>
    </xf>
    <xf numFmtId="0" fontId="9" fillId="5" borderId="13" xfId="0" applyFont="1" applyFill="1" applyBorder="1" applyAlignment="1">
      <alignment horizontal="center" vertical="center" wrapText="1"/>
    </xf>
    <xf numFmtId="44" fontId="9" fillId="5" borderId="13" xfId="0" applyNumberFormat="1" applyFont="1" applyFill="1" applyBorder="1" applyAlignment="1">
      <alignment horizontal="center" vertical="center" wrapText="1"/>
    </xf>
    <xf numFmtId="0" fontId="0" fillId="5" borderId="0" xfId="0" applyFill="1" applyProtection="1">
      <protection locked="0"/>
    </xf>
    <xf numFmtId="0" fontId="9" fillId="5" borderId="3" xfId="0" applyFont="1" applyFill="1" applyBorder="1" applyAlignment="1">
      <alignment horizontal="right" wrapText="1"/>
    </xf>
    <xf numFmtId="0" fontId="9" fillId="5" borderId="4" xfId="0" applyFont="1" applyFill="1" applyBorder="1" applyAlignment="1">
      <alignment horizontal="right" wrapText="1"/>
    </xf>
    <xf numFmtId="44" fontId="10" fillId="5" borderId="4" xfId="0" applyNumberFormat="1" applyFont="1" applyFill="1" applyBorder="1"/>
    <xf numFmtId="44" fontId="9" fillId="5" borderId="14" xfId="0" applyNumberFormat="1" applyFont="1" applyFill="1" applyBorder="1"/>
    <xf numFmtId="44" fontId="9" fillId="5" borderId="1" xfId="0" applyNumberFormat="1" applyFont="1" applyFill="1" applyBorder="1"/>
    <xf numFmtId="44" fontId="0" fillId="5" borderId="0" xfId="0" applyNumberFormat="1" applyFill="1" applyProtection="1">
      <protection locked="0"/>
    </xf>
    <xf numFmtId="0" fontId="9" fillId="5" borderId="13" xfId="0" applyFont="1" applyFill="1" applyBorder="1" applyAlignment="1">
      <alignment horizontal="center" vertical="top"/>
    </xf>
    <xf numFmtId="0" fontId="9" fillId="5" borderId="0" xfId="0" applyFont="1" applyFill="1" applyAlignment="1">
      <alignment horizontal="right"/>
    </xf>
    <xf numFmtId="44" fontId="9" fillId="5" borderId="0" xfId="0" applyNumberFormat="1" applyFont="1" applyFill="1"/>
    <xf numFmtId="44" fontId="9" fillId="5" borderId="5" xfId="1" applyFont="1" applyFill="1" applyBorder="1"/>
    <xf numFmtId="44" fontId="0" fillId="8" borderId="15" xfId="1" applyFont="1" applyFill="1" applyBorder="1"/>
    <xf numFmtId="44" fontId="10" fillId="5" borderId="2" xfId="0" applyNumberFormat="1" applyFont="1" applyFill="1" applyBorder="1"/>
    <xf numFmtId="0" fontId="7" fillId="4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44" fontId="0" fillId="9" borderId="15" xfId="1" applyFont="1" applyFill="1" applyBorder="1" applyProtection="1">
      <protection locked="0"/>
    </xf>
    <xf numFmtId="44" fontId="0" fillId="9" borderId="0" xfId="1" applyFont="1" applyFill="1" applyBorder="1" applyProtection="1">
      <protection locked="0"/>
    </xf>
    <xf numFmtId="44" fontId="0" fillId="7" borderId="0" xfId="1" applyFont="1" applyFill="1" applyBorder="1" applyProtection="1">
      <protection locked="0"/>
    </xf>
    <xf numFmtId="0" fontId="0" fillId="6" borderId="0" xfId="1" applyNumberFormat="1" applyFont="1" applyFill="1" applyAlignment="1" applyProtection="1">
      <alignment horizontal="center"/>
      <protection locked="0"/>
    </xf>
    <xf numFmtId="0" fontId="13" fillId="5" borderId="0" xfId="0" applyFont="1" applyFill="1" applyAlignment="1">
      <alignment wrapText="1"/>
    </xf>
    <xf numFmtId="0" fontId="2" fillId="5" borderId="0" xfId="0" applyFont="1" applyFill="1"/>
    <xf numFmtId="44" fontId="2" fillId="5" borderId="0" xfId="1" applyFont="1" applyFill="1"/>
    <xf numFmtId="0" fontId="2" fillId="8" borderId="15" xfId="0" applyFont="1" applyFill="1" applyBorder="1"/>
    <xf numFmtId="0" fontId="0" fillId="11" borderId="14" xfId="0" applyFill="1" applyBorder="1" applyAlignment="1">
      <alignment horizontal="left" vertical="top" wrapText="1"/>
    </xf>
    <xf numFmtId="0" fontId="7" fillId="11" borderId="4" xfId="0" applyFont="1" applyFill="1" applyBorder="1" applyAlignment="1">
      <alignment horizontal="left" wrapText="1"/>
    </xf>
    <xf numFmtId="0" fontId="0" fillId="11" borderId="14" xfId="0" applyFill="1" applyBorder="1" applyAlignment="1">
      <alignment horizontal="left" wrapText="1"/>
    </xf>
    <xf numFmtId="0" fontId="2" fillId="10" borderId="15" xfId="0" applyFont="1" applyFill="1" applyBorder="1" applyProtection="1">
      <protection locked="0"/>
    </xf>
    <xf numFmtId="44" fontId="0" fillId="10" borderId="15" xfId="1" applyFont="1" applyFill="1" applyBorder="1" applyProtection="1">
      <protection locked="0"/>
    </xf>
    <xf numFmtId="0" fontId="0" fillId="11" borderId="16" xfId="0" applyFill="1" applyBorder="1" applyAlignment="1">
      <alignment horizontal="left" vertical="top" wrapText="1"/>
    </xf>
    <xf numFmtId="0" fontId="0" fillId="11" borderId="17" xfId="0" applyFill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2" fillId="11" borderId="3" xfId="0" applyFont="1" applyFill="1" applyBorder="1" applyAlignment="1">
      <alignment horizontal="left" wrapText="1"/>
    </xf>
    <xf numFmtId="0" fontId="2" fillId="11" borderId="4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left" wrapText="1"/>
    </xf>
    <xf numFmtId="0" fontId="0" fillId="11" borderId="3" xfId="0" applyFill="1" applyBorder="1" applyAlignment="1">
      <alignment wrapText="1"/>
    </xf>
    <xf numFmtId="0" fontId="0" fillId="11" borderId="4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6" fillId="11" borderId="12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1" borderId="0" xfId="0" applyFont="1" applyFill="1" applyAlignment="1">
      <alignment vertical="center" wrapText="1"/>
    </xf>
    <xf numFmtId="0" fontId="6" fillId="11" borderId="7" xfId="0" applyFont="1" applyFill="1" applyBorder="1" applyAlignment="1">
      <alignment vertical="center" wrapText="1"/>
    </xf>
    <xf numFmtId="0" fontId="6" fillId="11" borderId="2" xfId="0" applyFont="1" applyFill="1" applyBorder="1" applyAlignment="1">
      <alignment vertical="center" wrapText="1"/>
    </xf>
    <xf numFmtId="0" fontId="6" fillId="11" borderId="10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29">
    <dxf>
      <font>
        <b/>
        <i val="0"/>
      </font>
      <fill>
        <gradientFill type="path" left="0.5" right="0.5" top="0.5" bottom="0.5">
          <stop position="0">
            <color theme="0"/>
          </stop>
          <stop position="1">
            <color theme="8" tint="0.40000610370189521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gradientFill type="path" left="1" right="1">
          <stop position="0">
            <color theme="0"/>
          </stop>
          <stop position="1">
            <color theme="4" tint="0.40000610370189521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gradientFill type="path" left="1" right="1">
          <stop position="0">
            <color theme="0"/>
          </stop>
          <stop position="1">
            <color theme="2" tint="-0.49803155613879818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  <u val="none"/>
        <color theme="1"/>
      </font>
      <fill>
        <gradientFill type="path" left="0.5" right="0.5" top="0.5" bottom="0.5">
          <stop position="0">
            <color theme="0"/>
          </stop>
          <stop position="1">
            <color theme="8" tint="0.40000610370189521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 tint="-0.1499984740745262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3" tint="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3" tint="9.9978637043366805E-2"/>
        </patternFill>
      </fill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3" tint="0.749992370372631"/>
        </patternFill>
      </fill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3" tint="9.9978637043366805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5B1D0F-1642-44D4-9E42-6CDED993F81F}" name="TableBudget" displayName="TableBudget" ref="A5:K155" headerRowDxfId="28" headerRowBorderDxfId="27" tableBorderDxfId="26">
  <autoFilter ref="A5:K155" xr:uid="{2F5B1D0F-1642-44D4-9E42-6CDED993F81F}"/>
  <tableColumns count="11">
    <tableColumn id="1" xr3:uid="{5031DC58-5CE8-40CA-A949-C64227CADF43}" name="Task Name" totalsRowLabel="Total" dataDxfId="25"/>
    <tableColumn id="2" xr3:uid="{6E307675-97F6-4041-AA7C-A8735C8653FA}" name="Items/Services" dataDxfId="24" totalsRowDxfId="23"/>
    <tableColumn id="3" xr3:uid="{FE147B6D-8ACF-4505-8B61-C39A0945EF24}" name="Category-Auto-populated Entry"/>
    <tableColumn id="11" xr3:uid="{C4C7ABD0-63A7-482E-918A-942FF3C8F33E}" name="Category-Manual Entry"/>
    <tableColumn id="4" xr3:uid="{DF85F25C-B32F-4E98-9DF3-72CBF3350F18}" name="PA Item?"/>
    <tableColumn id="5" xr3:uid="{5498592A-61B4-4D8B-A5EC-6B8F7E846D7E}" name="Quantity" dataDxfId="22" totalsRowDxfId="21" dataCellStyle="Currency"/>
    <tableColumn id="6" xr3:uid="{AFD2C03E-1190-45F2-8D86-74E6BD855549}" name="Unit Rate"/>
    <tableColumn id="7" xr3:uid="{74551003-A3B4-41A9-B740-4F8D18F41DEA}" name="Requested Funds from NMED" dataDxfId="20" totalsRowDxfId="19" dataCellStyle="Currency"/>
    <tableColumn id="8" xr3:uid="{49CCF694-7C64-44EB-A698-A9B0AFE7B719}" name="Cooperator's Cash or In-Kind Match"/>
    <tableColumn id="9" xr3:uid="{A884A3D9-BF14-440A-BDCA-31C8D9DB0A91}" name="Total Project Amount" totalsRowFunction="sum" dataDxfId="18"/>
    <tableColumn id="10" xr3:uid="{01D30E4A-7399-4122-80A1-52D73A57627D}" name="Entity (Organization name performing the services)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D4E66A-894A-475C-91B6-66273DBE2A56}" name="Table6" displayName="Table6" ref="A1:D9" totalsRowShown="0" headerRowDxfId="17" dataDxfId="15" headerRowBorderDxfId="16" tableBorderDxfId="14" dataCellStyle="Currency">
  <autoFilter ref="A1:D9" xr:uid="{11D4E66A-894A-475C-91B6-66273DBE2A56}"/>
  <tableColumns count="4">
    <tableColumn id="1" xr3:uid="{8EE1C8D4-F574-4C57-B98E-D5FC2111759C}" name="Category"/>
    <tableColumn id="2" xr3:uid="{2CE474DB-EB48-406C-B32C-C5F5C255502A}" name="Requested Fund from NMED" dataDxfId="13" dataCellStyle="Currency"/>
    <tableColumn id="3" xr3:uid="{C6C04C6B-E07A-4060-A640-2AAE80A72A65}" name="Cooperator's Cash or In-Kind Match" dataDxfId="12" dataCellStyle="Currency">
      <calculatedColumnFormula>SUMIF('Budget Sheet'!C:C, "PERSONNEL", 'Budget Sheet'!G:G)</calculatedColumnFormula>
    </tableColumn>
    <tableColumn id="4" xr3:uid="{6DB9CE77-8349-4F87-9A2B-9156C9A8EE7F}" name="Total Project Amount" dataDxfId="11" dataCellStyle="Currency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C101B09-BCF3-4C75-90FC-C35AAF52BA33}" name="Table5" displayName="Table5" ref="A1:E15" totalsRowShown="0" headerRowDxfId="10" dataDxfId="9" headerRowCellStyle="Currency">
  <autoFilter ref="A1:E15" xr:uid="{EC101B09-BCF3-4C75-90FC-C35AAF52BA33}"/>
  <tableColumns count="5">
    <tableColumn id="1" xr3:uid="{3CF811A5-7388-4333-94AB-D2BF856DEECE}" name="Resource Name" dataDxfId="8"/>
    <tableColumn id="5" xr3:uid="{FE2283B7-E89F-4AAF-94AE-088F6900A6A0}" name="Sub Contractor Y/N" dataDxfId="7"/>
    <tableColumn id="2" xr3:uid="{3D1FA83F-366B-4258-BA4B-9B05D349BF75}" name="Position Title" dataDxfId="6"/>
    <tableColumn id="3" xr3:uid="{B5C01FF9-9B64-4BC4-907B-DAF6C0CC1934}" name="Hourly Rate" dataDxfId="5" dataCellStyle="Currency"/>
    <tableColumn id="4" xr3:uid="{B0287D2D-925C-4699-A54C-DF809C66224B}" name="Personnel Match Amount" dataDxfId="4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8F79-EDCC-4CC1-81C3-173B2D893079}">
  <sheetPr codeName="Sheet1"/>
  <dimension ref="A1:F17"/>
  <sheetViews>
    <sheetView tabSelected="1" view="pageLayout" zoomScale="120" zoomScaleNormal="100" zoomScalePageLayoutView="120" workbookViewId="0">
      <selection activeCell="A14" sqref="A14"/>
    </sheetView>
  </sheetViews>
  <sheetFormatPr defaultRowHeight="14.4" x14ac:dyDescent="0.3"/>
  <cols>
    <col min="1" max="1" width="121.109375" customWidth="1"/>
    <col min="2" max="6" width="8.88671875" hidden="1" customWidth="1"/>
  </cols>
  <sheetData>
    <row r="1" spans="1:6" ht="15" thickBot="1" x14ac:dyDescent="0.35">
      <c r="A1" s="48" t="s">
        <v>0</v>
      </c>
    </row>
    <row r="2" spans="1:6" ht="64.8" customHeight="1" thickBot="1" x14ac:dyDescent="0.35">
      <c r="A2" s="52" t="s">
        <v>125</v>
      </c>
    </row>
    <row r="3" spans="1:6" x14ac:dyDescent="0.3">
      <c r="A3" s="59" t="s">
        <v>1</v>
      </c>
    </row>
    <row r="4" spans="1:6" x14ac:dyDescent="0.3">
      <c r="A4" s="59"/>
    </row>
    <row r="5" spans="1:6" ht="22.8" customHeight="1" thickBot="1" x14ac:dyDescent="0.35">
      <c r="A5" s="48" t="s">
        <v>2</v>
      </c>
    </row>
    <row r="6" spans="1:6" ht="47.4" customHeight="1" thickBot="1" x14ac:dyDescent="0.35">
      <c r="A6" s="54" t="s">
        <v>127</v>
      </c>
      <c r="B6" s="53"/>
      <c r="C6" s="53"/>
      <c r="D6" s="53"/>
      <c r="E6" s="53"/>
      <c r="F6" s="53"/>
    </row>
    <row r="7" spans="1:6" s="9" customFormat="1" ht="15" customHeight="1" x14ac:dyDescent="0.3">
      <c r="A7" s="8"/>
    </row>
    <row r="8" spans="1:6" ht="15" thickBot="1" x14ac:dyDescent="0.35">
      <c r="A8" s="48" t="s">
        <v>3</v>
      </c>
    </row>
    <row r="9" spans="1:6" ht="60.6" customHeight="1" thickBot="1" x14ac:dyDescent="0.35">
      <c r="A9" s="52" t="s">
        <v>130</v>
      </c>
    </row>
    <row r="10" spans="1:6" x14ac:dyDescent="0.3">
      <c r="A10" s="1"/>
    </row>
    <row r="11" spans="1:6" ht="15" thickBot="1" x14ac:dyDescent="0.35">
      <c r="A11" s="48" t="s">
        <v>4</v>
      </c>
    </row>
    <row r="12" spans="1:6" ht="43.8" thickBot="1" x14ac:dyDescent="0.35">
      <c r="A12" s="52" t="s">
        <v>133</v>
      </c>
    </row>
    <row r="13" spans="1:6" x14ac:dyDescent="0.3">
      <c r="A13" s="1"/>
    </row>
    <row r="14" spans="1:6" ht="15" thickBot="1" x14ac:dyDescent="0.35">
      <c r="A14" s="48" t="s">
        <v>135</v>
      </c>
    </row>
    <row r="15" spans="1:6" x14ac:dyDescent="0.3">
      <c r="A15" s="57" t="s">
        <v>134</v>
      </c>
    </row>
    <row r="16" spans="1:6" ht="35.4" customHeight="1" thickBot="1" x14ac:dyDescent="0.35">
      <c r="A16" s="58"/>
    </row>
    <row r="17" spans="1:1" x14ac:dyDescent="0.3">
      <c r="A17" s="1"/>
    </row>
  </sheetData>
  <sheetProtection sheet="1" objects="1" scenarios="1" selectLockedCells="1" selectUnlockedCells="1"/>
  <mergeCells count="2">
    <mergeCell ref="A15:A16"/>
    <mergeCell ref="A3:A4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A635-BE00-45CD-A92F-3328ECADDCCD}">
  <sheetPr codeName="Sheet2">
    <pageSetUpPr fitToPage="1"/>
  </sheetPr>
  <dimension ref="A1:M155"/>
  <sheetViews>
    <sheetView topLeftCell="A135" zoomScaleNormal="100" zoomScaleSheetLayoutView="100" workbookViewId="0">
      <selection activeCell="A10" sqref="A10"/>
    </sheetView>
  </sheetViews>
  <sheetFormatPr defaultRowHeight="14.4" outlineLevelRow="1" x14ac:dyDescent="0.3"/>
  <cols>
    <col min="1" max="1" width="12.44140625" customWidth="1"/>
    <col min="2" max="2" width="35.88671875" style="1" customWidth="1"/>
    <col min="3" max="3" width="23.88671875" customWidth="1"/>
    <col min="4" max="4" width="19.5546875" customWidth="1"/>
    <col min="5" max="5" width="13" customWidth="1"/>
    <col min="6" max="6" width="12.88671875" bestFit="1" customWidth="1"/>
    <col min="7" max="7" width="15.21875" customWidth="1"/>
    <col min="8" max="8" width="20.6640625" bestFit="1" customWidth="1"/>
    <col min="9" max="9" width="15" bestFit="1" customWidth="1"/>
    <col min="10" max="10" width="16.33203125" style="6" bestFit="1" customWidth="1"/>
    <col min="11" max="11" width="40.5546875" customWidth="1"/>
  </cols>
  <sheetData>
    <row r="1" spans="1:13" ht="4.2" customHeight="1" thickBot="1" x14ac:dyDescent="0.35"/>
    <row r="2" spans="1:13" ht="15" hidden="1" thickBot="1" x14ac:dyDescent="0.35"/>
    <row r="3" spans="1:13" ht="340.2" customHeight="1" thickBot="1" x14ac:dyDescent="0.35">
      <c r="A3" s="60" t="s">
        <v>131</v>
      </c>
      <c r="B3" s="61"/>
      <c r="C3" s="61"/>
      <c r="D3" s="61"/>
      <c r="E3" s="61"/>
      <c r="F3" s="61"/>
      <c r="G3" s="62"/>
      <c r="H3" s="63" t="s">
        <v>126</v>
      </c>
      <c r="I3" s="64"/>
      <c r="J3" s="64"/>
      <c r="K3" s="65"/>
      <c r="L3" s="1"/>
      <c r="M3" s="1"/>
    </row>
    <row r="4" spans="1:13" ht="17.25" customHeight="1" x14ac:dyDescent="0.3">
      <c r="A4" s="7"/>
      <c r="B4" s="7"/>
      <c r="C4" s="7"/>
      <c r="D4" s="7"/>
      <c r="E4" s="7"/>
      <c r="F4" s="7"/>
      <c r="G4" s="7"/>
    </row>
    <row r="5" spans="1:13" s="1" customFormat="1" ht="43.2" x14ac:dyDescent="0.3">
      <c r="A5" s="27" t="s">
        <v>121</v>
      </c>
      <c r="B5" s="27" t="s">
        <v>5</v>
      </c>
      <c r="C5" s="27" t="s">
        <v>6</v>
      </c>
      <c r="D5" s="27" t="s">
        <v>7</v>
      </c>
      <c r="E5" s="27" t="s">
        <v>8</v>
      </c>
      <c r="F5" s="27" t="s">
        <v>9</v>
      </c>
      <c r="G5" s="27" t="s">
        <v>108</v>
      </c>
      <c r="H5" s="27" t="s">
        <v>119</v>
      </c>
      <c r="I5" s="27" t="s">
        <v>115</v>
      </c>
      <c r="J5" s="28" t="s">
        <v>120</v>
      </c>
      <c r="K5" s="27" t="s">
        <v>104</v>
      </c>
    </row>
    <row r="6" spans="1:13" outlineLevel="1" x14ac:dyDescent="0.3">
      <c r="A6" s="18" t="s">
        <v>136</v>
      </c>
      <c r="B6" s="11" t="s">
        <v>10</v>
      </c>
      <c r="C6" s="12" t="str">
        <f>IF(D6&lt;&gt;"", D6, _xlfn.XLOOKUP(B6, 'PA Items with Category'!A:A, 'PA Items with Category'!B:B, ""))</f>
        <v/>
      </c>
      <c r="D6" s="10"/>
      <c r="E6" s="13" t="s">
        <v>11</v>
      </c>
      <c r="F6" s="47"/>
      <c r="G6" s="13"/>
      <c r="H6" s="15">
        <f>IF(B6&lt;&gt;"match", F6*G6, "")</f>
        <v>0</v>
      </c>
      <c r="I6" s="15" t="str">
        <f>IF(B6="match", F6*G6, "")</f>
        <v/>
      </c>
      <c r="J6" s="16">
        <f>SUM(TableBudget[[#This Row],[Requested Funds from NMED]]:TableBudget[[#This Row],[Cooperator''s Cash or In-Kind Match]])</f>
        <v>0</v>
      </c>
      <c r="K6" s="10"/>
    </row>
    <row r="7" spans="1:13" x14ac:dyDescent="0.3">
      <c r="A7" s="10"/>
      <c r="B7" s="11" t="s">
        <v>10</v>
      </c>
      <c r="C7" s="12" t="str">
        <f>IF(D7&lt;&gt;"", D7, _xlfn.XLOOKUP(B7, 'PA Items with Category'!A:A, 'PA Items with Category'!B:B, ""))</f>
        <v/>
      </c>
      <c r="D7" s="10"/>
      <c r="E7" s="13" t="s">
        <v>11</v>
      </c>
      <c r="F7" s="47"/>
      <c r="G7" s="13"/>
      <c r="H7" s="15">
        <f t="shared" ref="H7:H70" si="0">IF(B7&lt;&gt;"match", F7*G7, "")</f>
        <v>0</v>
      </c>
      <c r="I7" s="15" t="str">
        <f t="shared" ref="I7:I70" si="1">IF(B7="match", F7*G7, "")</f>
        <v/>
      </c>
      <c r="J7" s="16">
        <f>SUM(TableBudget[[#This Row],[Requested Funds from NMED]]:TableBudget[[#This Row],[Cooperator''s Cash or In-Kind Match]])</f>
        <v>0</v>
      </c>
      <c r="K7" s="10"/>
    </row>
    <row r="8" spans="1:13" x14ac:dyDescent="0.3">
      <c r="A8" s="10"/>
      <c r="B8" s="11" t="s">
        <v>10</v>
      </c>
      <c r="C8" s="12" t="str">
        <f>IF(D8&lt;&gt;"", D8, _xlfn.XLOOKUP(B8, 'PA Items with Category'!A:A, 'PA Items with Category'!B:B, ""))</f>
        <v/>
      </c>
      <c r="D8" s="10"/>
      <c r="E8" s="13" t="s">
        <v>11</v>
      </c>
      <c r="F8" s="47"/>
      <c r="G8" s="13"/>
      <c r="H8" s="15">
        <f t="shared" si="0"/>
        <v>0</v>
      </c>
      <c r="I8" s="15" t="str">
        <f t="shared" si="1"/>
        <v/>
      </c>
      <c r="J8" s="16">
        <f>SUM(TableBudget[[#This Row],[Requested Funds from NMED]]:TableBudget[[#This Row],[Cooperator''s Cash or In-Kind Match]])</f>
        <v>0</v>
      </c>
      <c r="K8" s="10"/>
    </row>
    <row r="9" spans="1:13" x14ac:dyDescent="0.3">
      <c r="A9" s="10"/>
      <c r="B9" s="11" t="s">
        <v>10</v>
      </c>
      <c r="C9" s="12" t="str">
        <f>IF(D9&lt;&gt;"", D9, _xlfn.XLOOKUP(B9, 'PA Items with Category'!A:A, 'PA Items with Category'!B:B, ""))</f>
        <v/>
      </c>
      <c r="D9" s="10"/>
      <c r="E9" s="13" t="s">
        <v>11</v>
      </c>
      <c r="F9" s="47"/>
      <c r="G9" s="13"/>
      <c r="H9" s="15">
        <f t="shared" si="0"/>
        <v>0</v>
      </c>
      <c r="I9" s="15" t="str">
        <f t="shared" si="1"/>
        <v/>
      </c>
      <c r="J9" s="16">
        <f>SUM(TableBudget[[#This Row],[Requested Funds from NMED]]:TableBudget[[#This Row],[Cooperator''s Cash or In-Kind Match]])</f>
        <v>0</v>
      </c>
      <c r="K9" s="10"/>
    </row>
    <row r="10" spans="1:13" x14ac:dyDescent="0.3">
      <c r="A10" s="10"/>
      <c r="B10" s="11" t="s">
        <v>10</v>
      </c>
      <c r="C10" s="12" t="str">
        <f>IF(D10&lt;&gt;"", D10, _xlfn.XLOOKUP(B10, 'PA Items with Category'!A:A, 'PA Items with Category'!B:B, ""))</f>
        <v/>
      </c>
      <c r="D10" s="10"/>
      <c r="E10" s="13" t="s">
        <v>11</v>
      </c>
      <c r="F10" s="47"/>
      <c r="G10" s="13"/>
      <c r="H10" s="15">
        <f t="shared" si="0"/>
        <v>0</v>
      </c>
      <c r="I10" s="15" t="str">
        <f t="shared" si="1"/>
        <v/>
      </c>
      <c r="J10" s="16">
        <f>SUM(TableBudget[[#This Row],[Requested Funds from NMED]]:TableBudget[[#This Row],[Cooperator''s Cash or In-Kind Match]])</f>
        <v>0</v>
      </c>
      <c r="K10" s="10"/>
    </row>
    <row r="11" spans="1:13" x14ac:dyDescent="0.3">
      <c r="A11" s="10"/>
      <c r="B11" s="11" t="s">
        <v>10</v>
      </c>
      <c r="C11" s="12" t="str">
        <f>IF(D11&lt;&gt;"", D11, _xlfn.XLOOKUP(B11, 'PA Items with Category'!A:A, 'PA Items with Category'!B:B, ""))</f>
        <v/>
      </c>
      <c r="D11" s="10"/>
      <c r="E11" s="13" t="s">
        <v>11</v>
      </c>
      <c r="F11" s="47"/>
      <c r="G11" s="13"/>
      <c r="H11" s="15">
        <f t="shared" si="0"/>
        <v>0</v>
      </c>
      <c r="I11" s="15" t="str">
        <f t="shared" si="1"/>
        <v/>
      </c>
      <c r="J11" s="16">
        <f>SUM(TableBudget[[#This Row],[Requested Funds from NMED]]:TableBudget[[#This Row],[Cooperator''s Cash or In-Kind Match]])</f>
        <v>0</v>
      </c>
      <c r="K11" s="10"/>
    </row>
    <row r="12" spans="1:13" x14ac:dyDescent="0.3">
      <c r="A12" s="10"/>
      <c r="B12" s="11" t="s">
        <v>10</v>
      </c>
      <c r="C12" s="12" t="str">
        <f>IF(D12&lt;&gt;"", D12, _xlfn.XLOOKUP(B12, 'PA Items with Category'!A:A, 'PA Items with Category'!B:B, ""))</f>
        <v/>
      </c>
      <c r="D12" s="10"/>
      <c r="E12" s="13" t="s">
        <v>11</v>
      </c>
      <c r="F12" s="47"/>
      <c r="G12" s="13"/>
      <c r="H12" s="15">
        <f t="shared" si="0"/>
        <v>0</v>
      </c>
      <c r="I12" s="15" t="str">
        <f t="shared" si="1"/>
        <v/>
      </c>
      <c r="J12" s="16">
        <f>SUM(TableBudget[[#This Row],[Requested Funds from NMED]]:TableBudget[[#This Row],[Cooperator''s Cash or In-Kind Match]])</f>
        <v>0</v>
      </c>
      <c r="K12" s="10"/>
    </row>
    <row r="13" spans="1:13" x14ac:dyDescent="0.3">
      <c r="A13" s="10"/>
      <c r="B13" s="11" t="s">
        <v>10</v>
      </c>
      <c r="C13" s="12" t="str">
        <f>IF(D13&lt;&gt;"", D13, _xlfn.XLOOKUP(B13, 'PA Items with Category'!A:A, 'PA Items with Category'!B:B, ""))</f>
        <v/>
      </c>
      <c r="D13" s="10"/>
      <c r="E13" s="13" t="s">
        <v>11</v>
      </c>
      <c r="F13" s="47"/>
      <c r="G13" s="13"/>
      <c r="H13" s="15">
        <f t="shared" si="0"/>
        <v>0</v>
      </c>
      <c r="I13" s="15" t="str">
        <f t="shared" si="1"/>
        <v/>
      </c>
      <c r="J13" s="16">
        <f>SUM(TableBudget[[#This Row],[Requested Funds from NMED]]:TableBudget[[#This Row],[Cooperator''s Cash or In-Kind Match]])</f>
        <v>0</v>
      </c>
      <c r="K13" s="10"/>
    </row>
    <row r="14" spans="1:13" x14ac:dyDescent="0.3">
      <c r="A14" s="10"/>
      <c r="B14" s="11" t="s">
        <v>12</v>
      </c>
      <c r="C14" s="12" t="str">
        <f>IF(D14&lt;&gt;"", D14, _xlfn.XLOOKUP(B14, 'PA Items with Category'!A:A, 'PA Items with Category'!B:B, ""))</f>
        <v/>
      </c>
      <c r="D14" s="10"/>
      <c r="E14" s="13" t="s">
        <v>13</v>
      </c>
      <c r="F14" s="47"/>
      <c r="G14" s="13"/>
      <c r="H14" s="15">
        <f>IF(B14&lt;&gt;"match", F14*G14, "")</f>
        <v>0</v>
      </c>
      <c r="I14" s="15" t="str">
        <f t="shared" si="1"/>
        <v/>
      </c>
      <c r="J14" s="16">
        <f>SUM(TableBudget[[#This Row],[Requested Funds from NMED]]:TableBudget[[#This Row],[Cooperator''s Cash or In-Kind Match]])</f>
        <v>0</v>
      </c>
      <c r="K14" s="10"/>
    </row>
    <row r="15" spans="1:13" x14ac:dyDescent="0.3">
      <c r="A15" s="10"/>
      <c r="B15" s="11" t="s">
        <v>12</v>
      </c>
      <c r="C15" s="12" t="str">
        <f>IF(D15&lt;&gt;"", D15, _xlfn.XLOOKUP(B15, 'PA Items with Category'!A:A, 'PA Items with Category'!B:B, ""))</f>
        <v/>
      </c>
      <c r="D15" s="10"/>
      <c r="E15" s="13" t="s">
        <v>13</v>
      </c>
      <c r="F15" s="14"/>
      <c r="G15" s="13"/>
      <c r="H15" s="15">
        <f>IF(B15&lt;&gt;"match", F15*G15, "")</f>
        <v>0</v>
      </c>
      <c r="I15" s="15" t="str">
        <f t="shared" si="1"/>
        <v/>
      </c>
      <c r="J15" s="16">
        <f>SUM(TableBudget[[#This Row],[Requested Funds from NMED]]:TableBudget[[#This Row],[Cooperator''s Cash or In-Kind Match]])</f>
        <v>0</v>
      </c>
      <c r="K15" s="10"/>
    </row>
    <row r="16" spans="1:13" x14ac:dyDescent="0.3">
      <c r="A16" s="10"/>
      <c r="B16" s="11" t="s">
        <v>116</v>
      </c>
      <c r="C16" s="12" t="str">
        <f>IF(D16&lt;&gt;"", D16, _xlfn.XLOOKUP(B16, 'PA Items with Category'!A:A, 'PA Items with Category'!B:B, ""))</f>
        <v>TRAVEL</v>
      </c>
      <c r="D16" s="10" t="s">
        <v>27</v>
      </c>
      <c r="E16" s="13" t="s">
        <v>13</v>
      </c>
      <c r="F16" s="47"/>
      <c r="G16" s="13"/>
      <c r="H16" s="15">
        <f t="shared" si="0"/>
        <v>0</v>
      </c>
      <c r="I16" s="15" t="str">
        <f t="shared" si="1"/>
        <v/>
      </c>
      <c r="J16" s="16">
        <f>SUM(TableBudget[[#This Row],[Requested Funds from NMED]]:TableBudget[[#This Row],[Cooperator''s Cash or In-Kind Match]])</f>
        <v>0</v>
      </c>
      <c r="K16" s="10"/>
    </row>
    <row r="17" spans="1:11" x14ac:dyDescent="0.3">
      <c r="A17" s="10"/>
      <c r="B17" s="11" t="s">
        <v>117</v>
      </c>
      <c r="C17" s="12" t="str">
        <f>IF(D17&lt;&gt;"", D17, _xlfn.XLOOKUP(B17, 'PA Items with Category'!A:A, 'PA Items with Category'!B:B, ""))</f>
        <v>TRAVEL</v>
      </c>
      <c r="D17" s="10" t="s">
        <v>27</v>
      </c>
      <c r="E17" s="13" t="s">
        <v>13</v>
      </c>
      <c r="F17" s="47"/>
      <c r="G17" s="13"/>
      <c r="H17" s="15">
        <f t="shared" si="0"/>
        <v>0</v>
      </c>
      <c r="I17" s="15" t="str">
        <f t="shared" si="1"/>
        <v/>
      </c>
      <c r="J17" s="16">
        <f>SUM(TableBudget[[#This Row],[Requested Funds from NMED]]:TableBudget[[#This Row],[Cooperator''s Cash or In-Kind Match]])</f>
        <v>0</v>
      </c>
      <c r="K17" s="10"/>
    </row>
    <row r="18" spans="1:11" x14ac:dyDescent="0.3">
      <c r="A18" s="10"/>
      <c r="B18" s="11" t="s">
        <v>128</v>
      </c>
      <c r="C18" s="12" t="str">
        <f>IF(D18&lt;&gt;"", D18, _xlfn.XLOOKUP(B18, 'PA Items with Category'!A:A, 'PA Items with Category'!B:B, ""))</f>
        <v>TAX</v>
      </c>
      <c r="D18" s="10" t="s">
        <v>107</v>
      </c>
      <c r="E18" s="13" t="s">
        <v>13</v>
      </c>
      <c r="F18" s="14"/>
      <c r="G18" s="44"/>
      <c r="H18" s="15">
        <f>TableBudget[[#This Row],[Unit Rate]]</f>
        <v>0</v>
      </c>
      <c r="I18" s="15" t="str">
        <f t="shared" si="1"/>
        <v/>
      </c>
      <c r="J18" s="16">
        <f>SUM(TableBudget[[#This Row],[Requested Funds from NMED]]:TableBudget[[#This Row],[Cooperator''s Cash or In-Kind Match]])</f>
        <v>0</v>
      </c>
      <c r="K18" s="10"/>
    </row>
    <row r="19" spans="1:11" x14ac:dyDescent="0.3">
      <c r="A19" s="10"/>
      <c r="B19" s="11" t="s">
        <v>129</v>
      </c>
      <c r="C19" s="12" t="str">
        <f>IF(D19&lt;&gt;"", D19, _xlfn.XLOOKUP(B19, 'PA Items with Category'!A:A, 'PA Items with Category'!B:B, ""))</f>
        <v>TAX</v>
      </c>
      <c r="D19" s="10" t="s">
        <v>107</v>
      </c>
      <c r="E19" s="13" t="s">
        <v>13</v>
      </c>
      <c r="F19" s="20"/>
      <c r="G19" s="45"/>
      <c r="H19" s="15">
        <f>TableBudget[[#This Row],[Unit Rate]]</f>
        <v>0</v>
      </c>
      <c r="I19" s="15" t="str">
        <f t="shared" si="1"/>
        <v/>
      </c>
      <c r="J19" s="16">
        <f>SUM(TableBudget[[#This Row],[Requested Funds from NMED]]:TableBudget[[#This Row],[Cooperator''s Cash or In-Kind Match]])</f>
        <v>0</v>
      </c>
      <c r="K19" s="10"/>
    </row>
    <row r="20" spans="1:11" x14ac:dyDescent="0.3">
      <c r="A20" s="21"/>
      <c r="B20" s="21"/>
      <c r="C20" s="22"/>
      <c r="D20" s="21"/>
      <c r="E20" s="23"/>
      <c r="F20" s="24"/>
      <c r="G20" s="46"/>
      <c r="H20" s="46"/>
      <c r="I20" s="46"/>
      <c r="J20" s="25"/>
      <c r="K20" s="21"/>
    </row>
    <row r="21" spans="1:11" x14ac:dyDescent="0.3">
      <c r="A21" s="18" t="s">
        <v>14</v>
      </c>
      <c r="B21" s="11" t="s">
        <v>10</v>
      </c>
      <c r="C21" s="12" t="str">
        <f>IF(D21&lt;&gt;"", D21, _xlfn.XLOOKUP(B21, 'PA Items with Category'!A:A, 'PA Items with Category'!B:B, ""))</f>
        <v/>
      </c>
      <c r="D21" s="10"/>
      <c r="E21" s="13" t="s">
        <v>11</v>
      </c>
      <c r="F21" s="14"/>
      <c r="G21" s="13"/>
      <c r="H21" s="15">
        <f t="shared" si="0"/>
        <v>0</v>
      </c>
      <c r="I21" s="15" t="str">
        <f t="shared" si="1"/>
        <v/>
      </c>
      <c r="J21" s="16">
        <f>SUM(TableBudget[[#This Row],[Requested Funds from NMED]]:TableBudget[[#This Row],[Cooperator''s Cash or In-Kind Match]])</f>
        <v>0</v>
      </c>
      <c r="K21" s="10"/>
    </row>
    <row r="22" spans="1:11" x14ac:dyDescent="0.3">
      <c r="A22" s="10"/>
      <c r="B22" s="11" t="s">
        <v>10</v>
      </c>
      <c r="C22" s="12" t="str">
        <f>IF(D22&lt;&gt;"", D22, _xlfn.XLOOKUP(B22, 'PA Items with Category'!A:A, 'PA Items with Category'!B:B, ""))</f>
        <v/>
      </c>
      <c r="D22" s="10"/>
      <c r="E22" s="13" t="s">
        <v>11</v>
      </c>
      <c r="F22" s="14"/>
      <c r="G22" s="13"/>
      <c r="H22" s="15">
        <f t="shared" si="0"/>
        <v>0</v>
      </c>
      <c r="I22" s="15" t="str">
        <f t="shared" si="1"/>
        <v/>
      </c>
      <c r="J22" s="16">
        <f>SUM(TableBudget[[#This Row],[Requested Funds from NMED]]:TableBudget[[#This Row],[Cooperator''s Cash or In-Kind Match]])</f>
        <v>0</v>
      </c>
      <c r="K22" s="10"/>
    </row>
    <row r="23" spans="1:11" x14ac:dyDescent="0.3">
      <c r="A23" s="10"/>
      <c r="B23" s="11" t="s">
        <v>10</v>
      </c>
      <c r="C23" s="12" t="str">
        <f>IF(D23&lt;&gt;"", D23, _xlfn.XLOOKUP(B23, 'PA Items with Category'!A:A, 'PA Items with Category'!B:B, ""))</f>
        <v/>
      </c>
      <c r="D23" s="10"/>
      <c r="E23" s="13" t="s">
        <v>11</v>
      </c>
      <c r="F23" s="14"/>
      <c r="G23" s="13"/>
      <c r="H23" s="15">
        <f t="shared" si="0"/>
        <v>0</v>
      </c>
      <c r="I23" s="15" t="str">
        <f t="shared" si="1"/>
        <v/>
      </c>
      <c r="J23" s="16">
        <f>SUM(TableBudget[[#This Row],[Requested Funds from NMED]]:TableBudget[[#This Row],[Cooperator''s Cash or In-Kind Match]])</f>
        <v>0</v>
      </c>
      <c r="K23" s="10"/>
    </row>
    <row r="24" spans="1:11" x14ac:dyDescent="0.3">
      <c r="A24" s="10"/>
      <c r="B24" s="11" t="s">
        <v>10</v>
      </c>
      <c r="C24" s="12" t="str">
        <f>IF(D24&lt;&gt;"", D24, _xlfn.XLOOKUP(B24, 'PA Items with Category'!A:A, 'PA Items with Category'!B:B, ""))</f>
        <v/>
      </c>
      <c r="D24" s="10"/>
      <c r="E24" s="13" t="s">
        <v>11</v>
      </c>
      <c r="F24" s="14"/>
      <c r="G24" s="13"/>
      <c r="H24" s="15">
        <f t="shared" si="0"/>
        <v>0</v>
      </c>
      <c r="I24" s="15" t="str">
        <f t="shared" si="1"/>
        <v/>
      </c>
      <c r="J24" s="16">
        <f>SUM(TableBudget[[#This Row],[Requested Funds from NMED]]:TableBudget[[#This Row],[Cooperator''s Cash or In-Kind Match]])</f>
        <v>0</v>
      </c>
      <c r="K24" s="10"/>
    </row>
    <row r="25" spans="1:11" x14ac:dyDescent="0.3">
      <c r="A25" s="10"/>
      <c r="B25" s="11" t="s">
        <v>10</v>
      </c>
      <c r="C25" s="12" t="str">
        <f>IF(D25&lt;&gt;"", D25, _xlfn.XLOOKUP(B25, 'PA Items with Category'!A:A, 'PA Items with Category'!B:B, ""))</f>
        <v/>
      </c>
      <c r="D25" s="10"/>
      <c r="E25" s="13" t="s">
        <v>11</v>
      </c>
      <c r="F25" s="14"/>
      <c r="G25" s="13"/>
      <c r="H25" s="15">
        <f t="shared" si="0"/>
        <v>0</v>
      </c>
      <c r="I25" s="15" t="str">
        <f t="shared" si="1"/>
        <v/>
      </c>
      <c r="J25" s="16">
        <f>SUM(TableBudget[[#This Row],[Requested Funds from NMED]]:TableBudget[[#This Row],[Cooperator''s Cash or In-Kind Match]])</f>
        <v>0</v>
      </c>
      <c r="K25" s="10"/>
    </row>
    <row r="26" spans="1:11" x14ac:dyDescent="0.3">
      <c r="A26" s="10"/>
      <c r="B26" s="11" t="s">
        <v>10</v>
      </c>
      <c r="C26" s="12" t="str">
        <f>IF(D26&lt;&gt;"", D26, _xlfn.XLOOKUP(B26, 'PA Items with Category'!A:A, 'PA Items with Category'!B:B, ""))</f>
        <v/>
      </c>
      <c r="D26" s="10"/>
      <c r="E26" s="13" t="s">
        <v>11</v>
      </c>
      <c r="F26" s="14"/>
      <c r="G26" s="13"/>
      <c r="H26" s="15">
        <f t="shared" si="0"/>
        <v>0</v>
      </c>
      <c r="I26" s="15" t="str">
        <f t="shared" si="1"/>
        <v/>
      </c>
      <c r="J26" s="16">
        <f>SUM(TableBudget[[#This Row],[Requested Funds from NMED]]:TableBudget[[#This Row],[Cooperator''s Cash or In-Kind Match]])</f>
        <v>0</v>
      </c>
      <c r="K26" s="10"/>
    </row>
    <row r="27" spans="1:11" x14ac:dyDescent="0.3">
      <c r="A27" s="10"/>
      <c r="B27" s="11" t="s">
        <v>10</v>
      </c>
      <c r="C27" s="12" t="str">
        <f>IF(D27&lt;&gt;"", D27, _xlfn.XLOOKUP(B27, 'PA Items with Category'!A:A, 'PA Items with Category'!B:B, ""))</f>
        <v/>
      </c>
      <c r="D27" s="10"/>
      <c r="E27" s="13" t="s">
        <v>11</v>
      </c>
      <c r="F27" s="14"/>
      <c r="G27" s="13"/>
      <c r="H27" s="15">
        <f t="shared" si="0"/>
        <v>0</v>
      </c>
      <c r="I27" s="15" t="str">
        <f t="shared" si="1"/>
        <v/>
      </c>
      <c r="J27" s="16">
        <f>SUM(TableBudget[[#This Row],[Requested Funds from NMED]]:TableBudget[[#This Row],[Cooperator''s Cash or In-Kind Match]])</f>
        <v>0</v>
      </c>
      <c r="K27" s="10"/>
    </row>
    <row r="28" spans="1:11" x14ac:dyDescent="0.3">
      <c r="A28" s="10"/>
      <c r="B28" s="11" t="s">
        <v>10</v>
      </c>
      <c r="C28" s="12" t="str">
        <f>IF(D28&lt;&gt;"", D28, _xlfn.XLOOKUP(B28, 'PA Items with Category'!A:A, 'PA Items with Category'!B:B, ""))</f>
        <v/>
      </c>
      <c r="D28" s="10"/>
      <c r="E28" s="13" t="s">
        <v>11</v>
      </c>
      <c r="F28" s="14"/>
      <c r="G28" s="13"/>
      <c r="H28" s="15">
        <f t="shared" si="0"/>
        <v>0</v>
      </c>
      <c r="I28" s="15" t="str">
        <f t="shared" si="1"/>
        <v/>
      </c>
      <c r="J28" s="16">
        <f>SUM(TableBudget[[#This Row],[Requested Funds from NMED]]:TableBudget[[#This Row],[Cooperator''s Cash or In-Kind Match]])</f>
        <v>0</v>
      </c>
      <c r="K28" s="10"/>
    </row>
    <row r="29" spans="1:11" x14ac:dyDescent="0.3">
      <c r="A29" s="10"/>
      <c r="B29" s="11" t="s">
        <v>12</v>
      </c>
      <c r="C29" s="12" t="str">
        <f>IF(D29&lt;&gt;"", D29, _xlfn.XLOOKUP(B29, 'PA Items with Category'!A:A, 'PA Items with Category'!B:B, ""))</f>
        <v/>
      </c>
      <c r="D29" s="10"/>
      <c r="E29" s="13" t="s">
        <v>13</v>
      </c>
      <c r="F29" s="14"/>
      <c r="G29" s="13"/>
      <c r="H29" s="15">
        <f>IF(B29&lt;&gt;"match", F29*G29, "")</f>
        <v>0</v>
      </c>
      <c r="I29" s="15" t="str">
        <f t="shared" si="1"/>
        <v/>
      </c>
      <c r="J29" s="16">
        <f>SUM(TableBudget[[#This Row],[Requested Funds from NMED]]:TableBudget[[#This Row],[Cooperator''s Cash or In-Kind Match]])</f>
        <v>0</v>
      </c>
      <c r="K29" s="10"/>
    </row>
    <row r="30" spans="1:11" x14ac:dyDescent="0.3">
      <c r="A30" s="10"/>
      <c r="B30" s="11" t="s">
        <v>12</v>
      </c>
      <c r="C30" s="12" t="str">
        <f>IF(D30&lt;&gt;"", D30, _xlfn.XLOOKUP(B30, 'PA Items with Category'!A:A, 'PA Items with Category'!B:B, ""))</f>
        <v/>
      </c>
      <c r="D30" s="10"/>
      <c r="E30" s="13" t="s">
        <v>13</v>
      </c>
      <c r="F30" s="14"/>
      <c r="G30" s="13"/>
      <c r="H30" s="15">
        <f>IF(B30&lt;&gt;"match", F30*G30, "")</f>
        <v>0</v>
      </c>
      <c r="I30" s="15" t="str">
        <f t="shared" si="1"/>
        <v/>
      </c>
      <c r="J30" s="16">
        <f>SUM(TableBudget[[#This Row],[Requested Funds from NMED]]:TableBudget[[#This Row],[Cooperator''s Cash or In-Kind Match]])</f>
        <v>0</v>
      </c>
      <c r="K30" s="10"/>
    </row>
    <row r="31" spans="1:11" x14ac:dyDescent="0.3">
      <c r="A31" s="10"/>
      <c r="B31" s="11" t="s">
        <v>116</v>
      </c>
      <c r="C31" s="12" t="str">
        <f>IF(D31&lt;&gt;"", D31, _xlfn.XLOOKUP(B31, 'PA Items with Category'!A:A, 'PA Items with Category'!B:B, ""))</f>
        <v>TRAVEL</v>
      </c>
      <c r="D31" s="10" t="s">
        <v>27</v>
      </c>
      <c r="E31" s="13" t="s">
        <v>13</v>
      </c>
      <c r="F31" s="14"/>
      <c r="G31" s="13"/>
      <c r="H31" s="15">
        <f t="shared" ref="H31:H32" si="2">IF(B31&lt;&gt;"match", F31*G31, "")</f>
        <v>0</v>
      </c>
      <c r="I31" s="15" t="str">
        <f t="shared" si="1"/>
        <v/>
      </c>
      <c r="J31" s="16">
        <f>SUM(TableBudget[[#This Row],[Requested Funds from NMED]]:TableBudget[[#This Row],[Cooperator''s Cash or In-Kind Match]])</f>
        <v>0</v>
      </c>
      <c r="K31" s="10"/>
    </row>
    <row r="32" spans="1:11" x14ac:dyDescent="0.3">
      <c r="A32" s="10"/>
      <c r="B32" s="11" t="s">
        <v>117</v>
      </c>
      <c r="C32" s="12" t="str">
        <f>IF(D32&lt;&gt;"", D32, _xlfn.XLOOKUP(B32, 'PA Items with Category'!A:A, 'PA Items with Category'!B:B, ""))</f>
        <v>TRAVEL</v>
      </c>
      <c r="D32" s="10" t="s">
        <v>27</v>
      </c>
      <c r="E32" s="13" t="s">
        <v>13</v>
      </c>
      <c r="F32" s="14"/>
      <c r="G32" s="13"/>
      <c r="H32" s="15">
        <f t="shared" si="2"/>
        <v>0</v>
      </c>
      <c r="I32" s="15" t="str">
        <f t="shared" si="1"/>
        <v/>
      </c>
      <c r="J32" s="16">
        <f>SUM(TableBudget[[#This Row],[Requested Funds from NMED]]:TableBudget[[#This Row],[Cooperator''s Cash or In-Kind Match]])</f>
        <v>0</v>
      </c>
      <c r="K32" s="10"/>
    </row>
    <row r="33" spans="1:11" x14ac:dyDescent="0.3">
      <c r="A33" s="10"/>
      <c r="B33" s="11" t="s">
        <v>128</v>
      </c>
      <c r="C33" s="12" t="str">
        <f>IF(D33&lt;&gt;"", D33, _xlfn.XLOOKUP(B33, 'PA Items with Category'!A:A, 'PA Items with Category'!B:B, ""))</f>
        <v>TAX</v>
      </c>
      <c r="D33" s="10" t="s">
        <v>107</v>
      </c>
      <c r="E33" s="13" t="s">
        <v>13</v>
      </c>
      <c r="F33" s="14"/>
      <c r="G33" s="44"/>
      <c r="H33" s="15">
        <f>TableBudget[[#This Row],[Unit Rate]]</f>
        <v>0</v>
      </c>
      <c r="I33" s="15" t="str">
        <f t="shared" si="1"/>
        <v/>
      </c>
      <c r="J33" s="16">
        <f>SUM(TableBudget[[#This Row],[Requested Funds from NMED]]:TableBudget[[#This Row],[Cooperator''s Cash or In-Kind Match]])</f>
        <v>0</v>
      </c>
      <c r="K33" s="10"/>
    </row>
    <row r="34" spans="1:11" ht="15" thickBot="1" x14ac:dyDescent="0.35">
      <c r="A34" s="10"/>
      <c r="B34" s="19" t="s">
        <v>129</v>
      </c>
      <c r="C34" s="12" t="str">
        <f>IF(D34&lt;&gt;"", D34, _xlfn.XLOOKUP(B34, 'PA Items with Category'!A:A, 'PA Items with Category'!B:B, ""))</f>
        <v>TAX</v>
      </c>
      <c r="D34" s="10" t="s">
        <v>107</v>
      </c>
      <c r="E34" s="13" t="s">
        <v>13</v>
      </c>
      <c r="F34" s="20"/>
      <c r="G34" s="45"/>
      <c r="H34" s="15">
        <f>TableBudget[[#This Row],[Unit Rate]]</f>
        <v>0</v>
      </c>
      <c r="I34" s="15" t="str">
        <f t="shared" si="1"/>
        <v/>
      </c>
      <c r="J34" s="16">
        <f>SUM(TableBudget[[#This Row],[Requested Funds from NMED]]:TableBudget[[#This Row],[Cooperator''s Cash or In-Kind Match]])</f>
        <v>0</v>
      </c>
      <c r="K34" s="10"/>
    </row>
    <row r="35" spans="1:11" ht="15" thickBot="1" x14ac:dyDescent="0.35">
      <c r="A35" s="21"/>
      <c r="B35" s="26"/>
      <c r="C35" s="22"/>
      <c r="D35" s="21"/>
      <c r="E35" s="23"/>
      <c r="F35" s="24"/>
      <c r="G35" s="23"/>
      <c r="H35" s="23"/>
      <c r="I35" s="23"/>
      <c r="J35" s="25"/>
      <c r="K35" s="21"/>
    </row>
    <row r="36" spans="1:11" x14ac:dyDescent="0.3">
      <c r="A36" s="18" t="s">
        <v>15</v>
      </c>
      <c r="B36" s="11" t="s">
        <v>10</v>
      </c>
      <c r="C36" s="12" t="str">
        <f>IF(D36&lt;&gt;"", D36, _xlfn.XLOOKUP(B36, 'PA Items with Category'!A:A, 'PA Items with Category'!B:B, ""))</f>
        <v/>
      </c>
      <c r="D36" s="10"/>
      <c r="E36" s="13" t="s">
        <v>11</v>
      </c>
      <c r="F36" s="14"/>
      <c r="G36" s="13"/>
      <c r="H36" s="15">
        <f t="shared" si="0"/>
        <v>0</v>
      </c>
      <c r="I36" s="15" t="str">
        <f t="shared" si="1"/>
        <v/>
      </c>
      <c r="J36" s="16">
        <f>SUM(TableBudget[[#This Row],[Requested Funds from NMED]]:TableBudget[[#This Row],[Cooperator''s Cash or In-Kind Match]])</f>
        <v>0</v>
      </c>
      <c r="K36" s="10"/>
    </row>
    <row r="37" spans="1:11" x14ac:dyDescent="0.3">
      <c r="A37" s="10"/>
      <c r="B37" s="11" t="s">
        <v>10</v>
      </c>
      <c r="C37" s="12" t="str">
        <f>IF(D37&lt;&gt;"", D37, _xlfn.XLOOKUP(B37, 'PA Items with Category'!A:A, 'PA Items with Category'!B:B, ""))</f>
        <v/>
      </c>
      <c r="D37" s="10"/>
      <c r="E37" s="13" t="s">
        <v>11</v>
      </c>
      <c r="F37" s="14"/>
      <c r="G37" s="13"/>
      <c r="H37" s="15">
        <f t="shared" si="0"/>
        <v>0</v>
      </c>
      <c r="I37" s="15" t="str">
        <f t="shared" si="1"/>
        <v/>
      </c>
      <c r="J37" s="16">
        <f>SUM(TableBudget[[#This Row],[Requested Funds from NMED]]:TableBudget[[#This Row],[Cooperator''s Cash or In-Kind Match]])</f>
        <v>0</v>
      </c>
      <c r="K37" s="10"/>
    </row>
    <row r="38" spans="1:11" x14ac:dyDescent="0.3">
      <c r="A38" s="10"/>
      <c r="B38" s="11" t="s">
        <v>10</v>
      </c>
      <c r="C38" s="12" t="str">
        <f>IF(D38&lt;&gt;"", D38, _xlfn.XLOOKUP(B38, 'PA Items with Category'!A:A, 'PA Items with Category'!B:B, ""))</f>
        <v/>
      </c>
      <c r="D38" s="10"/>
      <c r="E38" s="13" t="s">
        <v>11</v>
      </c>
      <c r="F38" s="14"/>
      <c r="G38" s="13"/>
      <c r="H38" s="15">
        <f t="shared" si="0"/>
        <v>0</v>
      </c>
      <c r="I38" s="15" t="str">
        <f t="shared" si="1"/>
        <v/>
      </c>
      <c r="J38" s="16">
        <f>SUM(TableBudget[[#This Row],[Requested Funds from NMED]]:TableBudget[[#This Row],[Cooperator''s Cash or In-Kind Match]])</f>
        <v>0</v>
      </c>
      <c r="K38" s="10"/>
    </row>
    <row r="39" spans="1:11" x14ac:dyDescent="0.3">
      <c r="A39" s="10"/>
      <c r="B39" s="11" t="s">
        <v>10</v>
      </c>
      <c r="C39" s="12" t="str">
        <f>IF(D39&lt;&gt;"", D39, _xlfn.XLOOKUP(B39, 'PA Items with Category'!A:A, 'PA Items with Category'!B:B, ""))</f>
        <v/>
      </c>
      <c r="D39" s="10"/>
      <c r="E39" s="13" t="s">
        <v>11</v>
      </c>
      <c r="F39" s="14"/>
      <c r="G39" s="13"/>
      <c r="H39" s="15">
        <f t="shared" si="0"/>
        <v>0</v>
      </c>
      <c r="I39" s="15" t="str">
        <f t="shared" si="1"/>
        <v/>
      </c>
      <c r="J39" s="16">
        <f>SUM(TableBudget[[#This Row],[Requested Funds from NMED]]:TableBudget[[#This Row],[Cooperator''s Cash or In-Kind Match]])</f>
        <v>0</v>
      </c>
      <c r="K39" s="10"/>
    </row>
    <row r="40" spans="1:11" x14ac:dyDescent="0.3">
      <c r="A40" s="10"/>
      <c r="B40" s="11" t="s">
        <v>10</v>
      </c>
      <c r="C40" s="12" t="str">
        <f>IF(D40&lt;&gt;"", D40, _xlfn.XLOOKUP(B40, 'PA Items with Category'!A:A, 'PA Items with Category'!B:B, ""))</f>
        <v/>
      </c>
      <c r="D40" s="10"/>
      <c r="E40" s="13" t="s">
        <v>11</v>
      </c>
      <c r="F40" s="14"/>
      <c r="G40" s="13"/>
      <c r="H40" s="15">
        <f t="shared" si="0"/>
        <v>0</v>
      </c>
      <c r="I40" s="15" t="str">
        <f t="shared" si="1"/>
        <v/>
      </c>
      <c r="J40" s="16">
        <f>SUM(TableBudget[[#This Row],[Requested Funds from NMED]]:TableBudget[[#This Row],[Cooperator''s Cash or In-Kind Match]])</f>
        <v>0</v>
      </c>
      <c r="K40" s="10"/>
    </row>
    <row r="41" spans="1:11" x14ac:dyDescent="0.3">
      <c r="A41" s="10"/>
      <c r="B41" s="11" t="s">
        <v>10</v>
      </c>
      <c r="C41" s="12" t="str">
        <f>IF(D41&lt;&gt;"", D41, _xlfn.XLOOKUP(B41, 'PA Items with Category'!A:A, 'PA Items with Category'!B:B, ""))</f>
        <v/>
      </c>
      <c r="D41" s="10"/>
      <c r="E41" s="13" t="s">
        <v>11</v>
      </c>
      <c r="F41" s="14"/>
      <c r="G41" s="13"/>
      <c r="H41" s="15">
        <f t="shared" si="0"/>
        <v>0</v>
      </c>
      <c r="I41" s="15" t="str">
        <f t="shared" si="1"/>
        <v/>
      </c>
      <c r="J41" s="16">
        <f>SUM(TableBudget[[#This Row],[Requested Funds from NMED]]:TableBudget[[#This Row],[Cooperator''s Cash or In-Kind Match]])</f>
        <v>0</v>
      </c>
      <c r="K41" s="10"/>
    </row>
    <row r="42" spans="1:11" x14ac:dyDescent="0.3">
      <c r="A42" s="10"/>
      <c r="B42" s="11" t="s">
        <v>10</v>
      </c>
      <c r="C42" s="12" t="str">
        <f>IF(D42&lt;&gt;"", D42, _xlfn.XLOOKUP(B42, 'PA Items with Category'!A:A, 'PA Items with Category'!B:B, ""))</f>
        <v/>
      </c>
      <c r="D42" s="10"/>
      <c r="E42" s="13" t="s">
        <v>11</v>
      </c>
      <c r="F42" s="14"/>
      <c r="G42" s="13"/>
      <c r="H42" s="15">
        <f t="shared" si="0"/>
        <v>0</v>
      </c>
      <c r="I42" s="15" t="str">
        <f t="shared" si="1"/>
        <v/>
      </c>
      <c r="J42" s="16">
        <f>SUM(TableBudget[[#This Row],[Requested Funds from NMED]]:TableBudget[[#This Row],[Cooperator''s Cash or In-Kind Match]])</f>
        <v>0</v>
      </c>
      <c r="K42" s="10"/>
    </row>
    <row r="43" spans="1:11" x14ac:dyDescent="0.3">
      <c r="A43" s="10"/>
      <c r="B43" s="11" t="s">
        <v>10</v>
      </c>
      <c r="C43" s="12" t="str">
        <f>IF(D43&lt;&gt;"", D43, _xlfn.XLOOKUP(B43, 'PA Items with Category'!A:A, 'PA Items with Category'!B:B, ""))</f>
        <v/>
      </c>
      <c r="D43" s="10"/>
      <c r="E43" s="13" t="s">
        <v>11</v>
      </c>
      <c r="F43" s="14"/>
      <c r="G43" s="13"/>
      <c r="H43" s="15">
        <f t="shared" si="0"/>
        <v>0</v>
      </c>
      <c r="I43" s="15" t="str">
        <f t="shared" si="1"/>
        <v/>
      </c>
      <c r="J43" s="16">
        <f>SUM(TableBudget[[#This Row],[Requested Funds from NMED]]:TableBudget[[#This Row],[Cooperator''s Cash or In-Kind Match]])</f>
        <v>0</v>
      </c>
      <c r="K43" s="10"/>
    </row>
    <row r="44" spans="1:11" x14ac:dyDescent="0.3">
      <c r="A44" s="10"/>
      <c r="B44" s="11" t="s">
        <v>12</v>
      </c>
      <c r="C44" s="12" t="str">
        <f>IF(D44&lt;&gt;"", D44, _xlfn.XLOOKUP(B44, 'PA Items with Category'!A:A, 'PA Items with Category'!B:B, ""))</f>
        <v/>
      </c>
      <c r="D44" s="10"/>
      <c r="E44" s="13" t="s">
        <v>13</v>
      </c>
      <c r="F44" s="14"/>
      <c r="G44" s="13"/>
      <c r="H44" s="15">
        <f>IF(B44&lt;&gt;"match", F44*G44, "")</f>
        <v>0</v>
      </c>
      <c r="I44" s="15" t="str">
        <f t="shared" si="1"/>
        <v/>
      </c>
      <c r="J44" s="16">
        <f>SUM(TableBudget[[#This Row],[Requested Funds from NMED]]:TableBudget[[#This Row],[Cooperator''s Cash or In-Kind Match]])</f>
        <v>0</v>
      </c>
      <c r="K44" s="10"/>
    </row>
    <row r="45" spans="1:11" x14ac:dyDescent="0.3">
      <c r="A45" s="10"/>
      <c r="B45" s="11" t="s">
        <v>12</v>
      </c>
      <c r="C45" s="12" t="str">
        <f>IF(D45&lt;&gt;"", D45, _xlfn.XLOOKUP(B45, 'PA Items with Category'!A:A, 'PA Items with Category'!B:B, ""))</f>
        <v/>
      </c>
      <c r="D45" s="10"/>
      <c r="E45" s="13" t="s">
        <v>13</v>
      </c>
      <c r="F45" s="14"/>
      <c r="G45" s="13"/>
      <c r="H45" s="15">
        <f>IF(B45&lt;&gt;"match", F45*G45, "")</f>
        <v>0</v>
      </c>
      <c r="I45" s="15" t="str">
        <f t="shared" si="1"/>
        <v/>
      </c>
      <c r="J45" s="16">
        <f>SUM(TableBudget[[#This Row],[Requested Funds from NMED]]:TableBudget[[#This Row],[Cooperator''s Cash or In-Kind Match]])</f>
        <v>0</v>
      </c>
      <c r="K45" s="10"/>
    </row>
    <row r="46" spans="1:11" x14ac:dyDescent="0.3">
      <c r="A46" s="10"/>
      <c r="B46" s="11" t="s">
        <v>116</v>
      </c>
      <c r="C46" s="12" t="str">
        <f>IF(D46&lt;&gt;"", D46, _xlfn.XLOOKUP(B46, 'PA Items with Category'!A:A, 'PA Items with Category'!B:B, ""))</f>
        <v>TRAVEL</v>
      </c>
      <c r="D46" s="10" t="s">
        <v>27</v>
      </c>
      <c r="E46" s="13" t="s">
        <v>13</v>
      </c>
      <c r="F46" s="14"/>
      <c r="G46" s="13"/>
      <c r="H46" s="15">
        <f t="shared" ref="H46:H47" si="3">IF(B46&lt;&gt;"match", F46*G46, "")</f>
        <v>0</v>
      </c>
      <c r="I46" s="15" t="str">
        <f t="shared" si="1"/>
        <v/>
      </c>
      <c r="J46" s="16">
        <f>SUM(TableBudget[[#This Row],[Requested Funds from NMED]]:TableBudget[[#This Row],[Cooperator''s Cash or In-Kind Match]])</f>
        <v>0</v>
      </c>
      <c r="K46" s="10"/>
    </row>
    <row r="47" spans="1:11" x14ac:dyDescent="0.3">
      <c r="A47" s="10"/>
      <c r="B47" s="11" t="s">
        <v>117</v>
      </c>
      <c r="C47" s="12" t="str">
        <f>IF(D47&lt;&gt;"", D47, _xlfn.XLOOKUP(B47, 'PA Items with Category'!A:A, 'PA Items with Category'!B:B, ""))</f>
        <v>TRAVEL</v>
      </c>
      <c r="D47" s="10" t="s">
        <v>27</v>
      </c>
      <c r="E47" s="13" t="s">
        <v>13</v>
      </c>
      <c r="F47" s="14"/>
      <c r="G47" s="13"/>
      <c r="H47" s="15">
        <f t="shared" si="3"/>
        <v>0</v>
      </c>
      <c r="I47" s="15" t="str">
        <f t="shared" si="1"/>
        <v/>
      </c>
      <c r="J47" s="16">
        <f>SUM(TableBudget[[#This Row],[Requested Funds from NMED]]:TableBudget[[#This Row],[Cooperator''s Cash or In-Kind Match]])</f>
        <v>0</v>
      </c>
      <c r="K47" s="10"/>
    </row>
    <row r="48" spans="1:11" x14ac:dyDescent="0.3">
      <c r="A48" s="10"/>
      <c r="B48" s="11" t="s">
        <v>128</v>
      </c>
      <c r="C48" s="12" t="str">
        <f>IF(D48&lt;&gt;"", D48, _xlfn.XLOOKUP(B48, 'PA Items with Category'!A:A, 'PA Items with Category'!B:B, ""))</f>
        <v>TAX</v>
      </c>
      <c r="D48" s="10" t="s">
        <v>107</v>
      </c>
      <c r="E48" s="13" t="s">
        <v>13</v>
      </c>
      <c r="F48" s="14"/>
      <c r="G48" s="44"/>
      <c r="H48" s="15">
        <f>TableBudget[[#This Row],[Unit Rate]]</f>
        <v>0</v>
      </c>
      <c r="I48" s="15" t="str">
        <f t="shared" si="1"/>
        <v/>
      </c>
      <c r="J48" s="16">
        <f>SUM(TableBudget[[#This Row],[Requested Funds from NMED]]:TableBudget[[#This Row],[Cooperator''s Cash or In-Kind Match]])</f>
        <v>0</v>
      </c>
      <c r="K48" s="10"/>
    </row>
    <row r="49" spans="1:11" ht="15" thickBot="1" x14ac:dyDescent="0.35">
      <c r="A49" s="10"/>
      <c r="B49" s="19" t="s">
        <v>129</v>
      </c>
      <c r="C49" s="12" t="str">
        <f>IF(D49&lt;&gt;"", D49, _xlfn.XLOOKUP(B49, 'PA Items with Category'!A:A, 'PA Items with Category'!B:B, ""))</f>
        <v>TAX</v>
      </c>
      <c r="D49" s="10" t="s">
        <v>107</v>
      </c>
      <c r="E49" s="13" t="s">
        <v>13</v>
      </c>
      <c r="F49" s="20"/>
      <c r="G49" s="45"/>
      <c r="H49" s="15">
        <f>TableBudget[[#This Row],[Unit Rate]]</f>
        <v>0</v>
      </c>
      <c r="I49" s="15" t="str">
        <f t="shared" si="1"/>
        <v/>
      </c>
      <c r="J49" s="16">
        <f>SUM(TableBudget[[#This Row],[Requested Funds from NMED]]:TableBudget[[#This Row],[Cooperator''s Cash or In-Kind Match]])</f>
        <v>0</v>
      </c>
      <c r="K49" s="10"/>
    </row>
    <row r="50" spans="1:11" ht="15" thickBot="1" x14ac:dyDescent="0.35">
      <c r="A50" s="21"/>
      <c r="B50" s="26"/>
      <c r="C50" s="22"/>
      <c r="D50" s="21"/>
      <c r="E50" s="23"/>
      <c r="F50" s="24"/>
      <c r="G50" s="23"/>
      <c r="H50" s="23"/>
      <c r="I50" s="23"/>
      <c r="J50" s="25"/>
      <c r="K50" s="21"/>
    </row>
    <row r="51" spans="1:11" x14ac:dyDescent="0.3">
      <c r="A51" s="18" t="s">
        <v>16</v>
      </c>
      <c r="B51" s="11" t="s">
        <v>10</v>
      </c>
      <c r="C51" s="12" t="str">
        <f>IF(D51&lt;&gt;"", D51, _xlfn.XLOOKUP(B51, 'PA Items with Category'!A:A, 'PA Items with Category'!B:B, ""))</f>
        <v/>
      </c>
      <c r="D51" s="10"/>
      <c r="E51" s="13" t="s">
        <v>11</v>
      </c>
      <c r="F51" s="14"/>
      <c r="G51" s="13"/>
      <c r="H51" s="15">
        <f t="shared" si="0"/>
        <v>0</v>
      </c>
      <c r="I51" s="15" t="str">
        <f t="shared" si="1"/>
        <v/>
      </c>
      <c r="J51" s="16">
        <f>SUM(TableBudget[[#This Row],[Requested Funds from NMED]]:TableBudget[[#This Row],[Cooperator''s Cash or In-Kind Match]])</f>
        <v>0</v>
      </c>
      <c r="K51" s="10"/>
    </row>
    <row r="52" spans="1:11" x14ac:dyDescent="0.3">
      <c r="A52" s="10"/>
      <c r="B52" s="11" t="s">
        <v>10</v>
      </c>
      <c r="C52" s="12" t="str">
        <f>IF(D52&lt;&gt;"", D52, _xlfn.XLOOKUP(B52, 'PA Items with Category'!A:A, 'PA Items with Category'!B:B, ""))</f>
        <v/>
      </c>
      <c r="D52" s="10"/>
      <c r="E52" s="13" t="s">
        <v>11</v>
      </c>
      <c r="F52" s="14"/>
      <c r="G52" s="13"/>
      <c r="H52" s="15">
        <f t="shared" si="0"/>
        <v>0</v>
      </c>
      <c r="I52" s="15" t="str">
        <f t="shared" si="1"/>
        <v/>
      </c>
      <c r="J52" s="16">
        <f>SUM(TableBudget[[#This Row],[Requested Funds from NMED]]:TableBudget[[#This Row],[Cooperator''s Cash or In-Kind Match]])</f>
        <v>0</v>
      </c>
      <c r="K52" s="10"/>
    </row>
    <row r="53" spans="1:11" x14ac:dyDescent="0.3">
      <c r="A53" s="10"/>
      <c r="B53" s="11" t="s">
        <v>10</v>
      </c>
      <c r="C53" s="12" t="str">
        <f>IF(D53&lt;&gt;"", D53, _xlfn.XLOOKUP(B53, 'PA Items with Category'!A:A, 'PA Items with Category'!B:B, ""))</f>
        <v/>
      </c>
      <c r="D53" s="10"/>
      <c r="E53" s="13" t="s">
        <v>11</v>
      </c>
      <c r="F53" s="14"/>
      <c r="G53" s="13"/>
      <c r="H53" s="15">
        <f t="shared" si="0"/>
        <v>0</v>
      </c>
      <c r="I53" s="15" t="str">
        <f t="shared" si="1"/>
        <v/>
      </c>
      <c r="J53" s="16">
        <f>SUM(TableBudget[[#This Row],[Requested Funds from NMED]]:TableBudget[[#This Row],[Cooperator''s Cash or In-Kind Match]])</f>
        <v>0</v>
      </c>
      <c r="K53" s="10"/>
    </row>
    <row r="54" spans="1:11" x14ac:dyDescent="0.3">
      <c r="A54" s="10"/>
      <c r="B54" s="11" t="s">
        <v>10</v>
      </c>
      <c r="C54" s="12" t="str">
        <f>IF(D54&lt;&gt;"", D54, _xlfn.XLOOKUP(B54, 'PA Items with Category'!A:A, 'PA Items with Category'!B:B, ""))</f>
        <v/>
      </c>
      <c r="D54" s="10"/>
      <c r="E54" s="13" t="s">
        <v>11</v>
      </c>
      <c r="F54" s="14"/>
      <c r="G54" s="13"/>
      <c r="H54" s="15">
        <f t="shared" si="0"/>
        <v>0</v>
      </c>
      <c r="I54" s="15" t="str">
        <f t="shared" si="1"/>
        <v/>
      </c>
      <c r="J54" s="16">
        <f>SUM(TableBudget[[#This Row],[Requested Funds from NMED]]:TableBudget[[#This Row],[Cooperator''s Cash or In-Kind Match]])</f>
        <v>0</v>
      </c>
      <c r="K54" s="10"/>
    </row>
    <row r="55" spans="1:11" x14ac:dyDescent="0.3">
      <c r="A55" s="10"/>
      <c r="B55" s="11" t="s">
        <v>10</v>
      </c>
      <c r="C55" s="12" t="str">
        <f>IF(D55&lt;&gt;"", D55, _xlfn.XLOOKUP(B55, 'PA Items with Category'!A:A, 'PA Items with Category'!B:B, ""))</f>
        <v/>
      </c>
      <c r="D55" s="10"/>
      <c r="E55" s="13" t="s">
        <v>11</v>
      </c>
      <c r="F55" s="14"/>
      <c r="G55" s="13"/>
      <c r="H55" s="15">
        <f t="shared" si="0"/>
        <v>0</v>
      </c>
      <c r="I55" s="15" t="str">
        <f t="shared" si="1"/>
        <v/>
      </c>
      <c r="J55" s="16">
        <f>SUM(TableBudget[[#This Row],[Requested Funds from NMED]]:TableBudget[[#This Row],[Cooperator''s Cash or In-Kind Match]])</f>
        <v>0</v>
      </c>
      <c r="K55" s="10"/>
    </row>
    <row r="56" spans="1:11" x14ac:dyDescent="0.3">
      <c r="A56" s="10"/>
      <c r="B56" s="11" t="s">
        <v>10</v>
      </c>
      <c r="C56" s="12" t="str">
        <f>IF(D56&lt;&gt;"", D56, _xlfn.XLOOKUP(B56, 'PA Items with Category'!A:A, 'PA Items with Category'!B:B, ""))</f>
        <v/>
      </c>
      <c r="D56" s="10"/>
      <c r="E56" s="13" t="s">
        <v>11</v>
      </c>
      <c r="F56" s="14"/>
      <c r="G56" s="13"/>
      <c r="H56" s="15">
        <f t="shared" si="0"/>
        <v>0</v>
      </c>
      <c r="I56" s="15" t="str">
        <f t="shared" si="1"/>
        <v/>
      </c>
      <c r="J56" s="16">
        <f>SUM(TableBudget[[#This Row],[Requested Funds from NMED]]:TableBudget[[#This Row],[Cooperator''s Cash or In-Kind Match]])</f>
        <v>0</v>
      </c>
      <c r="K56" s="10"/>
    </row>
    <row r="57" spans="1:11" x14ac:dyDescent="0.3">
      <c r="A57" s="10"/>
      <c r="B57" s="11" t="s">
        <v>10</v>
      </c>
      <c r="C57" s="12" t="str">
        <f>IF(D57&lt;&gt;"", D57, _xlfn.XLOOKUP(B57, 'PA Items with Category'!A:A, 'PA Items with Category'!B:B, ""))</f>
        <v/>
      </c>
      <c r="D57" s="10"/>
      <c r="E57" s="13" t="s">
        <v>11</v>
      </c>
      <c r="F57" s="14"/>
      <c r="G57" s="13"/>
      <c r="H57" s="15">
        <f t="shared" si="0"/>
        <v>0</v>
      </c>
      <c r="I57" s="15" t="str">
        <f t="shared" si="1"/>
        <v/>
      </c>
      <c r="J57" s="16">
        <f>SUM(TableBudget[[#This Row],[Requested Funds from NMED]]:TableBudget[[#This Row],[Cooperator''s Cash or In-Kind Match]])</f>
        <v>0</v>
      </c>
      <c r="K57" s="10"/>
    </row>
    <row r="58" spans="1:11" x14ac:dyDescent="0.3">
      <c r="A58" s="10"/>
      <c r="B58" s="11" t="s">
        <v>10</v>
      </c>
      <c r="C58" s="12" t="str">
        <f>IF(D58&lt;&gt;"", D58, _xlfn.XLOOKUP(B58, 'PA Items with Category'!A:A, 'PA Items with Category'!B:B, ""))</f>
        <v/>
      </c>
      <c r="D58" s="10"/>
      <c r="E58" s="13" t="s">
        <v>11</v>
      </c>
      <c r="F58" s="14"/>
      <c r="G58" s="13"/>
      <c r="H58" s="15">
        <f t="shared" si="0"/>
        <v>0</v>
      </c>
      <c r="I58" s="15" t="str">
        <f t="shared" si="1"/>
        <v/>
      </c>
      <c r="J58" s="16">
        <f>SUM(TableBudget[[#This Row],[Requested Funds from NMED]]:TableBudget[[#This Row],[Cooperator''s Cash or In-Kind Match]])</f>
        <v>0</v>
      </c>
      <c r="K58" s="10"/>
    </row>
    <row r="59" spans="1:11" x14ac:dyDescent="0.3">
      <c r="A59" s="10"/>
      <c r="B59" s="11" t="s">
        <v>12</v>
      </c>
      <c r="C59" s="12" t="str">
        <f>IF(D59&lt;&gt;"", D59, _xlfn.XLOOKUP(B59, 'PA Items with Category'!A:A, 'PA Items with Category'!B:B, ""))</f>
        <v/>
      </c>
      <c r="D59" s="10"/>
      <c r="E59" s="13" t="s">
        <v>13</v>
      </c>
      <c r="F59" s="14"/>
      <c r="G59" s="13"/>
      <c r="H59" s="15">
        <f>IF(B59&lt;&gt;"match", F59*G59, "")</f>
        <v>0</v>
      </c>
      <c r="I59" s="15" t="str">
        <f t="shared" si="1"/>
        <v/>
      </c>
      <c r="J59" s="16">
        <f>SUM(TableBudget[[#This Row],[Requested Funds from NMED]]:TableBudget[[#This Row],[Cooperator''s Cash or In-Kind Match]])</f>
        <v>0</v>
      </c>
      <c r="K59" s="10"/>
    </row>
    <row r="60" spans="1:11" x14ac:dyDescent="0.3">
      <c r="A60" s="10"/>
      <c r="B60" s="11" t="s">
        <v>12</v>
      </c>
      <c r="C60" s="12" t="str">
        <f>IF(D60&lt;&gt;"", D60, _xlfn.XLOOKUP(B60, 'PA Items with Category'!A:A, 'PA Items with Category'!B:B, ""))</f>
        <v/>
      </c>
      <c r="D60" s="10"/>
      <c r="E60" s="13" t="s">
        <v>13</v>
      </c>
      <c r="F60" s="14"/>
      <c r="G60" s="13"/>
      <c r="H60" s="15">
        <f>IF(B60&lt;&gt;"match", F60*G60, "")</f>
        <v>0</v>
      </c>
      <c r="I60" s="15" t="str">
        <f t="shared" si="1"/>
        <v/>
      </c>
      <c r="J60" s="16">
        <f>SUM(TableBudget[[#This Row],[Requested Funds from NMED]]:TableBudget[[#This Row],[Cooperator''s Cash or In-Kind Match]])</f>
        <v>0</v>
      </c>
      <c r="K60" s="10"/>
    </row>
    <row r="61" spans="1:11" x14ac:dyDescent="0.3">
      <c r="A61" s="10"/>
      <c r="B61" s="11" t="s">
        <v>116</v>
      </c>
      <c r="C61" s="12" t="str">
        <f>IF(D61&lt;&gt;"", D61, _xlfn.XLOOKUP(B61, 'PA Items with Category'!A:A, 'PA Items with Category'!B:B, ""))</f>
        <v>TRAVEL</v>
      </c>
      <c r="D61" s="10" t="s">
        <v>27</v>
      </c>
      <c r="E61" s="13" t="s">
        <v>13</v>
      </c>
      <c r="F61" s="14"/>
      <c r="G61" s="13"/>
      <c r="H61" s="15">
        <f t="shared" ref="H61:H62" si="4">IF(B61&lt;&gt;"match", F61*G61, "")</f>
        <v>0</v>
      </c>
      <c r="I61" s="15" t="str">
        <f t="shared" si="1"/>
        <v/>
      </c>
      <c r="J61" s="16">
        <f>SUM(TableBudget[[#This Row],[Requested Funds from NMED]]:TableBudget[[#This Row],[Cooperator''s Cash or In-Kind Match]])</f>
        <v>0</v>
      </c>
      <c r="K61" s="10"/>
    </row>
    <row r="62" spans="1:11" x14ac:dyDescent="0.3">
      <c r="A62" s="10"/>
      <c r="B62" s="11" t="s">
        <v>117</v>
      </c>
      <c r="C62" s="12" t="str">
        <f>IF(D62&lt;&gt;"", D62, _xlfn.XLOOKUP(B62, 'PA Items with Category'!A:A, 'PA Items with Category'!B:B, ""))</f>
        <v>TRAVEL</v>
      </c>
      <c r="D62" s="10" t="s">
        <v>27</v>
      </c>
      <c r="E62" s="13" t="s">
        <v>13</v>
      </c>
      <c r="F62" s="14"/>
      <c r="G62" s="13"/>
      <c r="H62" s="15">
        <f t="shared" si="4"/>
        <v>0</v>
      </c>
      <c r="I62" s="15" t="str">
        <f t="shared" si="1"/>
        <v/>
      </c>
      <c r="J62" s="16">
        <f>SUM(TableBudget[[#This Row],[Requested Funds from NMED]]:TableBudget[[#This Row],[Cooperator''s Cash or In-Kind Match]])</f>
        <v>0</v>
      </c>
      <c r="K62" s="10"/>
    </row>
    <row r="63" spans="1:11" x14ac:dyDescent="0.3">
      <c r="A63" s="10"/>
      <c r="B63" s="11" t="s">
        <v>128</v>
      </c>
      <c r="C63" s="12" t="str">
        <f>IF(D63&lt;&gt;"", D63, _xlfn.XLOOKUP(B63, 'PA Items with Category'!A:A, 'PA Items with Category'!B:B, ""))</f>
        <v>TAX</v>
      </c>
      <c r="D63" s="10" t="s">
        <v>107</v>
      </c>
      <c r="E63" s="13" t="s">
        <v>13</v>
      </c>
      <c r="F63" s="14"/>
      <c r="G63" s="44"/>
      <c r="H63" s="15">
        <f>TableBudget[[#This Row],[Unit Rate]]</f>
        <v>0</v>
      </c>
      <c r="I63" s="15" t="str">
        <f t="shared" si="1"/>
        <v/>
      </c>
      <c r="J63" s="16">
        <f>SUM(TableBudget[[#This Row],[Requested Funds from NMED]]:TableBudget[[#This Row],[Cooperator''s Cash or In-Kind Match]])</f>
        <v>0</v>
      </c>
      <c r="K63" s="10"/>
    </row>
    <row r="64" spans="1:11" ht="15" thickBot="1" x14ac:dyDescent="0.35">
      <c r="A64" s="10"/>
      <c r="B64" s="19" t="s">
        <v>129</v>
      </c>
      <c r="C64" s="12" t="str">
        <f>IF(D64&lt;&gt;"", D64, _xlfn.XLOOKUP(B64, 'PA Items with Category'!A:A, 'PA Items with Category'!B:B, ""))</f>
        <v>TAX</v>
      </c>
      <c r="D64" s="10" t="s">
        <v>107</v>
      </c>
      <c r="E64" s="13" t="s">
        <v>13</v>
      </c>
      <c r="F64" s="20"/>
      <c r="G64" s="45"/>
      <c r="H64" s="15">
        <f>TableBudget[[#This Row],[Unit Rate]]</f>
        <v>0</v>
      </c>
      <c r="I64" s="15" t="str">
        <f t="shared" si="1"/>
        <v/>
      </c>
      <c r="J64" s="16">
        <f>SUM(TableBudget[[#This Row],[Requested Funds from NMED]]:TableBudget[[#This Row],[Cooperator''s Cash or In-Kind Match]])</f>
        <v>0</v>
      </c>
      <c r="K64" s="10"/>
    </row>
    <row r="65" spans="1:11" ht="15" thickBot="1" x14ac:dyDescent="0.35">
      <c r="A65" s="21"/>
      <c r="B65" s="26"/>
      <c r="C65" s="22"/>
      <c r="D65" s="21"/>
      <c r="E65" s="23"/>
      <c r="F65" s="24"/>
      <c r="G65" s="23"/>
      <c r="H65" s="23"/>
      <c r="I65" s="23"/>
      <c r="J65" s="25"/>
      <c r="K65" s="21"/>
    </row>
    <row r="66" spans="1:11" x14ac:dyDescent="0.3">
      <c r="A66" s="18" t="s">
        <v>17</v>
      </c>
      <c r="B66" s="11" t="s">
        <v>10</v>
      </c>
      <c r="C66" s="12" t="str">
        <f>IF(D66&lt;&gt;"", D66, _xlfn.XLOOKUP(B66, 'PA Items with Category'!A:A, 'PA Items with Category'!B:B, ""))</f>
        <v/>
      </c>
      <c r="D66" s="10"/>
      <c r="E66" s="13" t="s">
        <v>11</v>
      </c>
      <c r="F66" s="14"/>
      <c r="G66" s="13"/>
      <c r="H66" s="15">
        <f t="shared" si="0"/>
        <v>0</v>
      </c>
      <c r="I66" s="15" t="str">
        <f t="shared" si="1"/>
        <v/>
      </c>
      <c r="J66" s="16">
        <f>SUM(TableBudget[[#This Row],[Requested Funds from NMED]]:TableBudget[[#This Row],[Cooperator''s Cash or In-Kind Match]])</f>
        <v>0</v>
      </c>
      <c r="K66" s="10"/>
    </row>
    <row r="67" spans="1:11" x14ac:dyDescent="0.3">
      <c r="A67" s="10"/>
      <c r="B67" s="11" t="s">
        <v>10</v>
      </c>
      <c r="C67" s="12" t="str">
        <f>IF(D67&lt;&gt;"", D67, _xlfn.XLOOKUP(B67, 'PA Items with Category'!A:A, 'PA Items with Category'!B:B, ""))</f>
        <v/>
      </c>
      <c r="D67" s="10"/>
      <c r="E67" s="13" t="s">
        <v>11</v>
      </c>
      <c r="F67" s="14"/>
      <c r="G67" s="13"/>
      <c r="H67" s="15">
        <f t="shared" si="0"/>
        <v>0</v>
      </c>
      <c r="I67" s="15" t="str">
        <f t="shared" si="1"/>
        <v/>
      </c>
      <c r="J67" s="16">
        <f>SUM(TableBudget[[#This Row],[Requested Funds from NMED]]:TableBudget[[#This Row],[Cooperator''s Cash or In-Kind Match]])</f>
        <v>0</v>
      </c>
      <c r="K67" s="10"/>
    </row>
    <row r="68" spans="1:11" x14ac:dyDescent="0.3">
      <c r="A68" s="10"/>
      <c r="B68" s="11" t="s">
        <v>10</v>
      </c>
      <c r="C68" s="12" t="str">
        <f>IF(D68&lt;&gt;"", D68, _xlfn.XLOOKUP(B68, 'PA Items with Category'!A:A, 'PA Items with Category'!B:B, ""))</f>
        <v/>
      </c>
      <c r="D68" s="10"/>
      <c r="E68" s="13" t="s">
        <v>11</v>
      </c>
      <c r="F68" s="14"/>
      <c r="G68" s="13"/>
      <c r="H68" s="15">
        <f t="shared" si="0"/>
        <v>0</v>
      </c>
      <c r="I68" s="15" t="str">
        <f t="shared" si="1"/>
        <v/>
      </c>
      <c r="J68" s="16">
        <f>SUM(TableBudget[[#This Row],[Requested Funds from NMED]]:TableBudget[[#This Row],[Cooperator''s Cash or In-Kind Match]])</f>
        <v>0</v>
      </c>
      <c r="K68" s="10"/>
    </row>
    <row r="69" spans="1:11" x14ac:dyDescent="0.3">
      <c r="A69" s="10"/>
      <c r="B69" s="11" t="s">
        <v>10</v>
      </c>
      <c r="C69" s="12" t="str">
        <f>IF(D69&lt;&gt;"", D69, _xlfn.XLOOKUP(B69, 'PA Items with Category'!A:A, 'PA Items with Category'!B:B, ""))</f>
        <v/>
      </c>
      <c r="D69" s="10"/>
      <c r="E69" s="13" t="s">
        <v>11</v>
      </c>
      <c r="F69" s="14"/>
      <c r="G69" s="13"/>
      <c r="H69" s="15">
        <f t="shared" si="0"/>
        <v>0</v>
      </c>
      <c r="I69" s="15" t="str">
        <f t="shared" si="1"/>
        <v/>
      </c>
      <c r="J69" s="16">
        <f>SUM(TableBudget[[#This Row],[Requested Funds from NMED]]:TableBudget[[#This Row],[Cooperator''s Cash or In-Kind Match]])</f>
        <v>0</v>
      </c>
      <c r="K69" s="10"/>
    </row>
    <row r="70" spans="1:11" x14ac:dyDescent="0.3">
      <c r="A70" s="10"/>
      <c r="B70" s="11" t="s">
        <v>10</v>
      </c>
      <c r="C70" s="12" t="str">
        <f>IF(D70&lt;&gt;"", D70, _xlfn.XLOOKUP(B70, 'PA Items with Category'!A:A, 'PA Items with Category'!B:B, ""))</f>
        <v/>
      </c>
      <c r="D70" s="10"/>
      <c r="E70" s="13" t="s">
        <v>11</v>
      </c>
      <c r="F70" s="14"/>
      <c r="G70" s="13"/>
      <c r="H70" s="15">
        <f t="shared" si="0"/>
        <v>0</v>
      </c>
      <c r="I70" s="15" t="str">
        <f t="shared" si="1"/>
        <v/>
      </c>
      <c r="J70" s="16">
        <f>SUM(TableBudget[[#This Row],[Requested Funds from NMED]]:TableBudget[[#This Row],[Cooperator''s Cash or In-Kind Match]])</f>
        <v>0</v>
      </c>
      <c r="K70" s="10"/>
    </row>
    <row r="71" spans="1:11" x14ac:dyDescent="0.3">
      <c r="A71" s="10"/>
      <c r="B71" s="11" t="s">
        <v>10</v>
      </c>
      <c r="C71" s="12" t="str">
        <f>IF(D71&lt;&gt;"", D71, _xlfn.XLOOKUP(B71, 'PA Items with Category'!A:A, 'PA Items with Category'!B:B, ""))</f>
        <v/>
      </c>
      <c r="D71" s="10"/>
      <c r="E71" s="13" t="s">
        <v>11</v>
      </c>
      <c r="F71" s="14"/>
      <c r="G71" s="13"/>
      <c r="H71" s="15">
        <f t="shared" ref="H71:H134" si="5">IF(B71&lt;&gt;"match", F71*G71, "")</f>
        <v>0</v>
      </c>
      <c r="I71" s="15" t="str">
        <f t="shared" ref="I71:I134" si="6">IF(B71="match", F71*G71, "")</f>
        <v/>
      </c>
      <c r="J71" s="16">
        <f>SUM(TableBudget[[#This Row],[Requested Funds from NMED]]:TableBudget[[#This Row],[Cooperator''s Cash or In-Kind Match]])</f>
        <v>0</v>
      </c>
      <c r="K71" s="10"/>
    </row>
    <row r="72" spans="1:11" x14ac:dyDescent="0.3">
      <c r="A72" s="10"/>
      <c r="B72" s="11" t="s">
        <v>10</v>
      </c>
      <c r="C72" s="12" t="str">
        <f>IF(D72&lt;&gt;"", D72, _xlfn.XLOOKUP(B72, 'PA Items with Category'!A:A, 'PA Items with Category'!B:B, ""))</f>
        <v/>
      </c>
      <c r="D72" s="10"/>
      <c r="E72" s="13" t="s">
        <v>11</v>
      </c>
      <c r="F72" s="14"/>
      <c r="G72" s="13"/>
      <c r="H72" s="15">
        <f t="shared" si="5"/>
        <v>0</v>
      </c>
      <c r="I72" s="15" t="str">
        <f t="shared" si="6"/>
        <v/>
      </c>
      <c r="J72" s="16">
        <f>SUM(TableBudget[[#This Row],[Requested Funds from NMED]]:TableBudget[[#This Row],[Cooperator''s Cash or In-Kind Match]])</f>
        <v>0</v>
      </c>
      <c r="K72" s="10"/>
    </row>
    <row r="73" spans="1:11" x14ac:dyDescent="0.3">
      <c r="A73" s="10"/>
      <c r="B73" s="11" t="s">
        <v>10</v>
      </c>
      <c r="C73" s="12" t="str">
        <f>IF(D73&lt;&gt;"", D73, _xlfn.XLOOKUP(B73, 'PA Items with Category'!A:A, 'PA Items with Category'!B:B, ""))</f>
        <v/>
      </c>
      <c r="D73" s="10"/>
      <c r="E73" s="13" t="s">
        <v>11</v>
      </c>
      <c r="F73" s="14"/>
      <c r="G73" s="13"/>
      <c r="H73" s="15">
        <f t="shared" si="5"/>
        <v>0</v>
      </c>
      <c r="I73" s="15" t="str">
        <f t="shared" si="6"/>
        <v/>
      </c>
      <c r="J73" s="16">
        <f>SUM(TableBudget[[#This Row],[Requested Funds from NMED]]:TableBudget[[#This Row],[Cooperator''s Cash or In-Kind Match]])</f>
        <v>0</v>
      </c>
      <c r="K73" s="10"/>
    </row>
    <row r="74" spans="1:11" x14ac:dyDescent="0.3">
      <c r="A74" s="10"/>
      <c r="B74" s="11" t="s">
        <v>12</v>
      </c>
      <c r="C74" s="12" t="str">
        <f>IF(D74&lt;&gt;"", D74, _xlfn.XLOOKUP(B74, 'PA Items with Category'!A:A, 'PA Items with Category'!B:B, ""))</f>
        <v/>
      </c>
      <c r="D74" s="10"/>
      <c r="E74" s="13" t="s">
        <v>13</v>
      </c>
      <c r="F74" s="14"/>
      <c r="G74" s="13"/>
      <c r="H74" s="15">
        <f>IF(B74&lt;&gt;"match", F74*G74, "")</f>
        <v>0</v>
      </c>
      <c r="I74" s="15" t="str">
        <f t="shared" si="6"/>
        <v/>
      </c>
      <c r="J74" s="16">
        <f>SUM(TableBudget[[#This Row],[Requested Funds from NMED]]:TableBudget[[#This Row],[Cooperator''s Cash or In-Kind Match]])</f>
        <v>0</v>
      </c>
      <c r="K74" s="10"/>
    </row>
    <row r="75" spans="1:11" x14ac:dyDescent="0.3">
      <c r="A75" s="10"/>
      <c r="B75" s="11" t="s">
        <v>12</v>
      </c>
      <c r="C75" s="12" t="str">
        <f>IF(D75&lt;&gt;"", D75, _xlfn.XLOOKUP(B75, 'PA Items with Category'!A:A, 'PA Items with Category'!B:B, ""))</f>
        <v/>
      </c>
      <c r="D75" s="10"/>
      <c r="E75" s="13" t="s">
        <v>13</v>
      </c>
      <c r="F75" s="14"/>
      <c r="G75" s="13"/>
      <c r="H75" s="15">
        <f>IF(B75&lt;&gt;"match", F75*G75, "")</f>
        <v>0</v>
      </c>
      <c r="I75" s="15" t="str">
        <f t="shared" si="6"/>
        <v/>
      </c>
      <c r="J75" s="16">
        <f>SUM(TableBudget[[#This Row],[Requested Funds from NMED]]:TableBudget[[#This Row],[Cooperator''s Cash or In-Kind Match]])</f>
        <v>0</v>
      </c>
      <c r="K75" s="10"/>
    </row>
    <row r="76" spans="1:11" x14ac:dyDescent="0.3">
      <c r="A76" s="10"/>
      <c r="B76" s="11" t="s">
        <v>116</v>
      </c>
      <c r="C76" s="12" t="str">
        <f>IF(D76&lt;&gt;"", D76, _xlfn.XLOOKUP(B76, 'PA Items with Category'!A:A, 'PA Items with Category'!B:B, ""))</f>
        <v>TRAVEL</v>
      </c>
      <c r="D76" s="10" t="s">
        <v>27</v>
      </c>
      <c r="E76" s="13" t="s">
        <v>13</v>
      </c>
      <c r="F76" s="14"/>
      <c r="G76" s="13"/>
      <c r="H76" s="15">
        <f t="shared" si="5"/>
        <v>0</v>
      </c>
      <c r="I76" s="15" t="str">
        <f t="shared" si="6"/>
        <v/>
      </c>
      <c r="J76" s="16">
        <f>SUM(TableBudget[[#This Row],[Requested Funds from NMED]]:TableBudget[[#This Row],[Cooperator''s Cash or In-Kind Match]])</f>
        <v>0</v>
      </c>
      <c r="K76" s="10"/>
    </row>
    <row r="77" spans="1:11" x14ac:dyDescent="0.3">
      <c r="A77" s="10"/>
      <c r="B77" s="11" t="s">
        <v>117</v>
      </c>
      <c r="C77" s="12" t="str">
        <f>IF(D77&lt;&gt;"", D77, _xlfn.XLOOKUP(B77, 'PA Items with Category'!A:A, 'PA Items with Category'!B:B, ""))</f>
        <v>TRAVEL</v>
      </c>
      <c r="D77" s="10" t="s">
        <v>27</v>
      </c>
      <c r="E77" s="13" t="s">
        <v>13</v>
      </c>
      <c r="F77" s="14"/>
      <c r="G77" s="13"/>
      <c r="H77" s="15">
        <f t="shared" si="5"/>
        <v>0</v>
      </c>
      <c r="I77" s="15" t="str">
        <f t="shared" si="6"/>
        <v/>
      </c>
      <c r="J77" s="16">
        <f>SUM(TableBudget[[#This Row],[Requested Funds from NMED]]:TableBudget[[#This Row],[Cooperator''s Cash or In-Kind Match]])</f>
        <v>0</v>
      </c>
      <c r="K77" s="10"/>
    </row>
    <row r="78" spans="1:11" x14ac:dyDescent="0.3">
      <c r="A78" s="10"/>
      <c r="B78" s="11" t="s">
        <v>128</v>
      </c>
      <c r="C78" s="12" t="str">
        <f>IF(D78&lt;&gt;"", D78, _xlfn.XLOOKUP(B78, 'PA Items with Category'!A:A, 'PA Items with Category'!B:B, ""))</f>
        <v>TAX</v>
      </c>
      <c r="D78" s="10" t="s">
        <v>107</v>
      </c>
      <c r="E78" s="13" t="s">
        <v>13</v>
      </c>
      <c r="F78" s="14"/>
      <c r="G78" s="44"/>
      <c r="H78" s="15">
        <f>TableBudget[[#This Row],[Unit Rate]]</f>
        <v>0</v>
      </c>
      <c r="I78" s="15" t="str">
        <f t="shared" si="6"/>
        <v/>
      </c>
      <c r="J78" s="16">
        <f>SUM(TableBudget[[#This Row],[Requested Funds from NMED]]:TableBudget[[#This Row],[Cooperator''s Cash or In-Kind Match]])</f>
        <v>0</v>
      </c>
      <c r="K78" s="10"/>
    </row>
    <row r="79" spans="1:11" ht="15" thickBot="1" x14ac:dyDescent="0.35">
      <c r="A79" s="10"/>
      <c r="B79" s="19" t="s">
        <v>129</v>
      </c>
      <c r="C79" s="12" t="str">
        <f>IF(D79&lt;&gt;"", D79, _xlfn.XLOOKUP(B79, 'PA Items with Category'!A:A, 'PA Items with Category'!B:B, ""))</f>
        <v>TAX</v>
      </c>
      <c r="D79" s="10" t="s">
        <v>107</v>
      </c>
      <c r="E79" s="13" t="s">
        <v>13</v>
      </c>
      <c r="F79" s="20"/>
      <c r="G79" s="45"/>
      <c r="H79" s="15">
        <f>TableBudget[[#This Row],[Unit Rate]]</f>
        <v>0</v>
      </c>
      <c r="I79" s="15" t="str">
        <f t="shared" si="6"/>
        <v/>
      </c>
      <c r="J79" s="16">
        <f>SUM(TableBudget[[#This Row],[Requested Funds from NMED]]:TableBudget[[#This Row],[Cooperator''s Cash or In-Kind Match]])</f>
        <v>0</v>
      </c>
      <c r="K79" s="10"/>
    </row>
    <row r="80" spans="1:11" ht="15" thickBot="1" x14ac:dyDescent="0.35">
      <c r="A80" s="21"/>
      <c r="B80" s="26"/>
      <c r="C80" s="22"/>
      <c r="D80" s="21"/>
      <c r="E80" s="23"/>
      <c r="F80" s="24"/>
      <c r="G80" s="23"/>
      <c r="H80" s="23"/>
      <c r="I80" s="23"/>
      <c r="J80" s="25"/>
      <c r="K80" s="21"/>
    </row>
    <row r="81" spans="1:11" x14ac:dyDescent="0.3">
      <c r="A81" s="18" t="s">
        <v>18</v>
      </c>
      <c r="B81" s="11" t="s">
        <v>10</v>
      </c>
      <c r="C81" s="12" t="str">
        <f>IF(D81&lt;&gt;"", D81, _xlfn.XLOOKUP(B81, 'PA Items with Category'!A:A, 'PA Items with Category'!B:B, ""))</f>
        <v/>
      </c>
      <c r="D81" s="10"/>
      <c r="E81" s="13" t="s">
        <v>11</v>
      </c>
      <c r="F81" s="14"/>
      <c r="G81" s="13"/>
      <c r="H81" s="15">
        <f t="shared" si="5"/>
        <v>0</v>
      </c>
      <c r="I81" s="15" t="str">
        <f t="shared" si="6"/>
        <v/>
      </c>
      <c r="J81" s="16">
        <f>SUM(TableBudget[[#This Row],[Requested Funds from NMED]]:TableBudget[[#This Row],[Cooperator''s Cash or In-Kind Match]])</f>
        <v>0</v>
      </c>
      <c r="K81" s="10"/>
    </row>
    <row r="82" spans="1:11" x14ac:dyDescent="0.3">
      <c r="A82" s="10"/>
      <c r="B82" s="11" t="s">
        <v>10</v>
      </c>
      <c r="C82" s="12" t="str">
        <f>IF(D82&lt;&gt;"", D82, _xlfn.XLOOKUP(B82, 'PA Items with Category'!A:A, 'PA Items with Category'!B:B, ""))</f>
        <v/>
      </c>
      <c r="D82" s="10"/>
      <c r="E82" s="13" t="s">
        <v>11</v>
      </c>
      <c r="F82" s="14"/>
      <c r="G82" s="13"/>
      <c r="H82" s="15">
        <f t="shared" si="5"/>
        <v>0</v>
      </c>
      <c r="I82" s="15" t="str">
        <f t="shared" si="6"/>
        <v/>
      </c>
      <c r="J82" s="16">
        <f>SUM(TableBudget[[#This Row],[Requested Funds from NMED]]:TableBudget[[#This Row],[Cooperator''s Cash or In-Kind Match]])</f>
        <v>0</v>
      </c>
      <c r="K82" s="10"/>
    </row>
    <row r="83" spans="1:11" x14ac:dyDescent="0.3">
      <c r="A83" s="10"/>
      <c r="B83" s="11" t="s">
        <v>10</v>
      </c>
      <c r="C83" s="12" t="str">
        <f>IF(D83&lt;&gt;"", D83, _xlfn.XLOOKUP(B83, 'PA Items with Category'!A:A, 'PA Items with Category'!B:B, ""))</f>
        <v/>
      </c>
      <c r="D83" s="10"/>
      <c r="E83" s="13" t="s">
        <v>11</v>
      </c>
      <c r="F83" s="14"/>
      <c r="G83" s="13"/>
      <c r="H83" s="15">
        <f t="shared" si="5"/>
        <v>0</v>
      </c>
      <c r="I83" s="15" t="str">
        <f t="shared" si="6"/>
        <v/>
      </c>
      <c r="J83" s="16">
        <f>SUM(TableBudget[[#This Row],[Requested Funds from NMED]]:TableBudget[[#This Row],[Cooperator''s Cash or In-Kind Match]])</f>
        <v>0</v>
      </c>
      <c r="K83" s="10"/>
    </row>
    <row r="84" spans="1:11" x14ac:dyDescent="0.3">
      <c r="A84" s="10"/>
      <c r="B84" s="11" t="s">
        <v>10</v>
      </c>
      <c r="C84" s="12" t="str">
        <f>IF(D84&lt;&gt;"", D84, _xlfn.XLOOKUP(B84, 'PA Items with Category'!A:A, 'PA Items with Category'!B:B, ""))</f>
        <v/>
      </c>
      <c r="D84" s="10"/>
      <c r="E84" s="13" t="s">
        <v>11</v>
      </c>
      <c r="F84" s="14"/>
      <c r="G84" s="13"/>
      <c r="H84" s="15">
        <f t="shared" si="5"/>
        <v>0</v>
      </c>
      <c r="I84" s="15" t="str">
        <f t="shared" si="6"/>
        <v/>
      </c>
      <c r="J84" s="16">
        <f>SUM(TableBudget[[#This Row],[Requested Funds from NMED]]:TableBudget[[#This Row],[Cooperator''s Cash or In-Kind Match]])</f>
        <v>0</v>
      </c>
      <c r="K84" s="10"/>
    </row>
    <row r="85" spans="1:11" x14ac:dyDescent="0.3">
      <c r="A85" s="10"/>
      <c r="B85" s="11" t="s">
        <v>10</v>
      </c>
      <c r="C85" s="12" t="str">
        <f>IF(D85&lt;&gt;"", D85, _xlfn.XLOOKUP(B85, 'PA Items with Category'!A:A, 'PA Items with Category'!B:B, ""))</f>
        <v/>
      </c>
      <c r="D85" s="10"/>
      <c r="E85" s="13" t="s">
        <v>11</v>
      </c>
      <c r="F85" s="14"/>
      <c r="G85" s="13"/>
      <c r="H85" s="15">
        <f t="shared" si="5"/>
        <v>0</v>
      </c>
      <c r="I85" s="15" t="str">
        <f t="shared" si="6"/>
        <v/>
      </c>
      <c r="J85" s="16">
        <f>SUM(TableBudget[[#This Row],[Requested Funds from NMED]]:TableBudget[[#This Row],[Cooperator''s Cash or In-Kind Match]])</f>
        <v>0</v>
      </c>
      <c r="K85" s="10"/>
    </row>
    <row r="86" spans="1:11" x14ac:dyDescent="0.3">
      <c r="A86" s="10"/>
      <c r="B86" s="11" t="s">
        <v>10</v>
      </c>
      <c r="C86" s="12" t="str">
        <f>IF(D86&lt;&gt;"", D86, _xlfn.XLOOKUP(B86, 'PA Items with Category'!A:A, 'PA Items with Category'!B:B, ""))</f>
        <v/>
      </c>
      <c r="D86" s="10"/>
      <c r="E86" s="13" t="s">
        <v>11</v>
      </c>
      <c r="F86" s="14"/>
      <c r="G86" s="13"/>
      <c r="H86" s="15">
        <f t="shared" si="5"/>
        <v>0</v>
      </c>
      <c r="I86" s="15" t="str">
        <f t="shared" si="6"/>
        <v/>
      </c>
      <c r="J86" s="16">
        <f>SUM(TableBudget[[#This Row],[Requested Funds from NMED]]:TableBudget[[#This Row],[Cooperator''s Cash or In-Kind Match]])</f>
        <v>0</v>
      </c>
      <c r="K86" s="10"/>
    </row>
    <row r="87" spans="1:11" x14ac:dyDescent="0.3">
      <c r="A87" s="10"/>
      <c r="B87" s="11" t="s">
        <v>10</v>
      </c>
      <c r="C87" s="12" t="str">
        <f>IF(D87&lt;&gt;"", D87, _xlfn.XLOOKUP(B87, 'PA Items with Category'!A:A, 'PA Items with Category'!B:B, ""))</f>
        <v/>
      </c>
      <c r="D87" s="10"/>
      <c r="E87" s="13" t="s">
        <v>11</v>
      </c>
      <c r="F87" s="14"/>
      <c r="G87" s="13"/>
      <c r="H87" s="15">
        <f t="shared" si="5"/>
        <v>0</v>
      </c>
      <c r="I87" s="15" t="str">
        <f t="shared" si="6"/>
        <v/>
      </c>
      <c r="J87" s="16">
        <f>SUM(TableBudget[[#This Row],[Requested Funds from NMED]]:TableBudget[[#This Row],[Cooperator''s Cash or In-Kind Match]])</f>
        <v>0</v>
      </c>
      <c r="K87" s="10"/>
    </row>
    <row r="88" spans="1:11" x14ac:dyDescent="0.3">
      <c r="A88" s="10"/>
      <c r="B88" s="11" t="s">
        <v>10</v>
      </c>
      <c r="C88" s="12" t="str">
        <f>IF(D88&lt;&gt;"", D88, _xlfn.XLOOKUP(B88, 'PA Items with Category'!A:A, 'PA Items with Category'!B:B, ""))</f>
        <v/>
      </c>
      <c r="D88" s="10"/>
      <c r="E88" s="13" t="s">
        <v>11</v>
      </c>
      <c r="F88" s="14"/>
      <c r="G88" s="13"/>
      <c r="H88" s="15">
        <f t="shared" si="5"/>
        <v>0</v>
      </c>
      <c r="I88" s="15" t="str">
        <f t="shared" si="6"/>
        <v/>
      </c>
      <c r="J88" s="16">
        <f>SUM(TableBudget[[#This Row],[Requested Funds from NMED]]:TableBudget[[#This Row],[Cooperator''s Cash or In-Kind Match]])</f>
        <v>0</v>
      </c>
      <c r="K88" s="10"/>
    </row>
    <row r="89" spans="1:11" x14ac:dyDescent="0.3">
      <c r="A89" s="10"/>
      <c r="B89" s="11" t="s">
        <v>12</v>
      </c>
      <c r="C89" s="12" t="str">
        <f>IF(D89&lt;&gt;"", D89, _xlfn.XLOOKUP(B89, 'PA Items with Category'!A:A, 'PA Items with Category'!B:B, ""))</f>
        <v/>
      </c>
      <c r="D89" s="10"/>
      <c r="E89" s="13" t="s">
        <v>13</v>
      </c>
      <c r="F89" s="14"/>
      <c r="G89" s="13"/>
      <c r="H89" s="15">
        <f t="shared" si="5"/>
        <v>0</v>
      </c>
      <c r="I89" s="15" t="str">
        <f t="shared" si="6"/>
        <v/>
      </c>
      <c r="J89" s="16">
        <f>SUM(TableBudget[[#This Row],[Requested Funds from NMED]]:TableBudget[[#This Row],[Cooperator''s Cash or In-Kind Match]])</f>
        <v>0</v>
      </c>
      <c r="K89" s="10"/>
    </row>
    <row r="90" spans="1:11" x14ac:dyDescent="0.3">
      <c r="A90" s="10"/>
      <c r="B90" s="11" t="s">
        <v>12</v>
      </c>
      <c r="C90" s="12" t="str">
        <f>IF(D90&lt;&gt;"", D90, _xlfn.XLOOKUP(B90, 'PA Items with Category'!A:A, 'PA Items with Category'!B:B, ""))</f>
        <v/>
      </c>
      <c r="D90" s="10"/>
      <c r="E90" s="13" t="s">
        <v>13</v>
      </c>
      <c r="F90" s="14"/>
      <c r="G90" s="13"/>
      <c r="H90" s="15">
        <f t="shared" si="5"/>
        <v>0</v>
      </c>
      <c r="I90" s="15" t="str">
        <f t="shared" si="6"/>
        <v/>
      </c>
      <c r="J90" s="16">
        <f>SUM(TableBudget[[#This Row],[Requested Funds from NMED]]:TableBudget[[#This Row],[Cooperator''s Cash or In-Kind Match]])</f>
        <v>0</v>
      </c>
      <c r="K90" s="10"/>
    </row>
    <row r="91" spans="1:11" x14ac:dyDescent="0.3">
      <c r="A91" s="10"/>
      <c r="B91" s="11" t="s">
        <v>116</v>
      </c>
      <c r="C91" s="12" t="str">
        <f>IF(D91&lt;&gt;"", D91, _xlfn.XLOOKUP(B91, 'PA Items with Category'!A:A, 'PA Items with Category'!B:B, ""))</f>
        <v>TRAVEL</v>
      </c>
      <c r="D91" s="10" t="s">
        <v>27</v>
      </c>
      <c r="E91" s="13" t="s">
        <v>13</v>
      </c>
      <c r="F91" s="14"/>
      <c r="G91" s="13"/>
      <c r="H91" s="15">
        <f t="shared" ref="H91:H92" si="7">IF(B91&lt;&gt;"match", F91*G91, "")</f>
        <v>0</v>
      </c>
      <c r="I91" s="15" t="str">
        <f t="shared" si="6"/>
        <v/>
      </c>
      <c r="J91" s="16">
        <f>SUM(TableBudget[[#This Row],[Requested Funds from NMED]]:TableBudget[[#This Row],[Cooperator''s Cash or In-Kind Match]])</f>
        <v>0</v>
      </c>
      <c r="K91" s="10"/>
    </row>
    <row r="92" spans="1:11" x14ac:dyDescent="0.3">
      <c r="A92" s="10"/>
      <c r="B92" s="11" t="s">
        <v>117</v>
      </c>
      <c r="C92" s="12" t="str">
        <f>IF(D92&lt;&gt;"", D92, _xlfn.XLOOKUP(B92, 'PA Items with Category'!A:A, 'PA Items with Category'!B:B, ""))</f>
        <v>TRAVEL</v>
      </c>
      <c r="D92" s="10" t="s">
        <v>27</v>
      </c>
      <c r="E92" s="13" t="s">
        <v>13</v>
      </c>
      <c r="F92" s="14"/>
      <c r="G92" s="13"/>
      <c r="H92" s="15">
        <f t="shared" si="7"/>
        <v>0</v>
      </c>
      <c r="I92" s="15" t="str">
        <f t="shared" si="6"/>
        <v/>
      </c>
      <c r="J92" s="16">
        <f>SUM(TableBudget[[#This Row],[Requested Funds from NMED]]:TableBudget[[#This Row],[Cooperator''s Cash or In-Kind Match]])</f>
        <v>0</v>
      </c>
      <c r="K92" s="10"/>
    </row>
    <row r="93" spans="1:11" x14ac:dyDescent="0.3">
      <c r="A93" s="10"/>
      <c r="B93" s="11" t="s">
        <v>128</v>
      </c>
      <c r="C93" s="12" t="str">
        <f>IF(D93&lt;&gt;"", D93, _xlfn.XLOOKUP(B93, 'PA Items with Category'!A:A, 'PA Items with Category'!B:B, ""))</f>
        <v>TAX</v>
      </c>
      <c r="D93" s="10" t="s">
        <v>107</v>
      </c>
      <c r="E93" s="13" t="s">
        <v>13</v>
      </c>
      <c r="F93" s="14"/>
      <c r="G93" s="44"/>
      <c r="H93" s="15">
        <f>TableBudget[[#This Row],[Unit Rate]]</f>
        <v>0</v>
      </c>
      <c r="I93" s="15" t="str">
        <f t="shared" si="6"/>
        <v/>
      </c>
      <c r="J93" s="16">
        <f>SUM(TableBudget[[#This Row],[Requested Funds from NMED]]:TableBudget[[#This Row],[Cooperator''s Cash or In-Kind Match]])</f>
        <v>0</v>
      </c>
      <c r="K93" s="10"/>
    </row>
    <row r="94" spans="1:11" ht="15" thickBot="1" x14ac:dyDescent="0.35">
      <c r="A94" s="10"/>
      <c r="B94" s="19" t="s">
        <v>129</v>
      </c>
      <c r="C94" s="12" t="str">
        <f>IF(D94&lt;&gt;"", D94, _xlfn.XLOOKUP(B94, 'PA Items with Category'!A:A, 'PA Items with Category'!B:B, ""))</f>
        <v>TAX</v>
      </c>
      <c r="D94" s="10" t="s">
        <v>107</v>
      </c>
      <c r="E94" s="13" t="s">
        <v>13</v>
      </c>
      <c r="F94" s="20"/>
      <c r="G94" s="45"/>
      <c r="H94" s="15">
        <f>TableBudget[[#This Row],[Unit Rate]]</f>
        <v>0</v>
      </c>
      <c r="I94" s="15" t="str">
        <f t="shared" si="6"/>
        <v/>
      </c>
      <c r="J94" s="16">
        <f>SUM(TableBudget[[#This Row],[Requested Funds from NMED]]:TableBudget[[#This Row],[Cooperator''s Cash or In-Kind Match]])</f>
        <v>0</v>
      </c>
      <c r="K94" s="10"/>
    </row>
    <row r="95" spans="1:11" ht="15" thickBot="1" x14ac:dyDescent="0.35">
      <c r="A95" s="21"/>
      <c r="B95" s="26"/>
      <c r="C95" s="22"/>
      <c r="D95" s="21"/>
      <c r="E95" s="23"/>
      <c r="F95" s="24"/>
      <c r="G95" s="23"/>
      <c r="H95" s="23"/>
      <c r="I95" s="23"/>
      <c r="J95" s="25"/>
      <c r="K95" s="21"/>
    </row>
    <row r="96" spans="1:11" x14ac:dyDescent="0.3">
      <c r="A96" s="18" t="s">
        <v>19</v>
      </c>
      <c r="B96" s="11" t="s">
        <v>10</v>
      </c>
      <c r="C96" s="12" t="str">
        <f>IF(D96&lt;&gt;"", D96, _xlfn.XLOOKUP(B96, 'PA Items with Category'!A:A, 'PA Items with Category'!B:B, ""))</f>
        <v/>
      </c>
      <c r="D96" s="10"/>
      <c r="E96" s="13" t="s">
        <v>11</v>
      </c>
      <c r="F96" s="14"/>
      <c r="G96" s="13"/>
      <c r="H96" s="15">
        <f t="shared" si="5"/>
        <v>0</v>
      </c>
      <c r="I96" s="15" t="str">
        <f t="shared" si="6"/>
        <v/>
      </c>
      <c r="J96" s="16">
        <f>SUM(TableBudget[[#This Row],[Requested Funds from NMED]]:TableBudget[[#This Row],[Cooperator''s Cash or In-Kind Match]])</f>
        <v>0</v>
      </c>
      <c r="K96" s="10"/>
    </row>
    <row r="97" spans="1:11" x14ac:dyDescent="0.3">
      <c r="A97" s="10"/>
      <c r="B97" s="11" t="s">
        <v>10</v>
      </c>
      <c r="C97" s="12" t="str">
        <f>IF(D97&lt;&gt;"", D97, _xlfn.XLOOKUP(B97, 'PA Items with Category'!A:A, 'PA Items with Category'!B:B, ""))</f>
        <v/>
      </c>
      <c r="D97" s="10"/>
      <c r="E97" s="13" t="s">
        <v>11</v>
      </c>
      <c r="F97" s="14"/>
      <c r="G97" s="13"/>
      <c r="H97" s="15">
        <f t="shared" si="5"/>
        <v>0</v>
      </c>
      <c r="I97" s="15" t="str">
        <f t="shared" si="6"/>
        <v/>
      </c>
      <c r="J97" s="16">
        <f>SUM(TableBudget[[#This Row],[Requested Funds from NMED]]:TableBudget[[#This Row],[Cooperator''s Cash or In-Kind Match]])</f>
        <v>0</v>
      </c>
      <c r="K97" s="10"/>
    </row>
    <row r="98" spans="1:11" x14ac:dyDescent="0.3">
      <c r="A98" s="10"/>
      <c r="B98" s="11" t="s">
        <v>10</v>
      </c>
      <c r="C98" s="12" t="str">
        <f>IF(D98&lt;&gt;"", D98, _xlfn.XLOOKUP(B98, 'PA Items with Category'!A:A, 'PA Items with Category'!B:B, ""))</f>
        <v/>
      </c>
      <c r="D98" s="10"/>
      <c r="E98" s="13" t="s">
        <v>11</v>
      </c>
      <c r="F98" s="14"/>
      <c r="G98" s="13"/>
      <c r="H98" s="15">
        <f t="shared" si="5"/>
        <v>0</v>
      </c>
      <c r="I98" s="15" t="str">
        <f t="shared" si="6"/>
        <v/>
      </c>
      <c r="J98" s="16">
        <f>SUM(TableBudget[[#This Row],[Requested Funds from NMED]]:TableBudget[[#This Row],[Cooperator''s Cash or In-Kind Match]])</f>
        <v>0</v>
      </c>
      <c r="K98" s="10"/>
    </row>
    <row r="99" spans="1:11" x14ac:dyDescent="0.3">
      <c r="A99" s="10"/>
      <c r="B99" s="11" t="s">
        <v>10</v>
      </c>
      <c r="C99" s="12" t="str">
        <f>IF(D99&lt;&gt;"", D99, _xlfn.XLOOKUP(B99, 'PA Items with Category'!A:A, 'PA Items with Category'!B:B, ""))</f>
        <v/>
      </c>
      <c r="D99" s="10"/>
      <c r="E99" s="13" t="s">
        <v>11</v>
      </c>
      <c r="F99" s="14"/>
      <c r="G99" s="13"/>
      <c r="H99" s="15">
        <f t="shared" si="5"/>
        <v>0</v>
      </c>
      <c r="I99" s="15" t="str">
        <f t="shared" si="6"/>
        <v/>
      </c>
      <c r="J99" s="16">
        <f>SUM(TableBudget[[#This Row],[Requested Funds from NMED]]:TableBudget[[#This Row],[Cooperator''s Cash or In-Kind Match]])</f>
        <v>0</v>
      </c>
      <c r="K99" s="10"/>
    </row>
    <row r="100" spans="1:11" x14ac:dyDescent="0.3">
      <c r="A100" s="10"/>
      <c r="B100" s="11" t="s">
        <v>10</v>
      </c>
      <c r="C100" s="12" t="str">
        <f>IF(D100&lt;&gt;"", D100, _xlfn.XLOOKUP(B100, 'PA Items with Category'!A:A, 'PA Items with Category'!B:B, ""))</f>
        <v/>
      </c>
      <c r="D100" s="10"/>
      <c r="E100" s="13" t="s">
        <v>11</v>
      </c>
      <c r="F100" s="14"/>
      <c r="G100" s="13"/>
      <c r="H100" s="15">
        <f t="shared" si="5"/>
        <v>0</v>
      </c>
      <c r="I100" s="15" t="str">
        <f t="shared" si="6"/>
        <v/>
      </c>
      <c r="J100" s="16">
        <f>SUM(TableBudget[[#This Row],[Requested Funds from NMED]]:TableBudget[[#This Row],[Cooperator''s Cash or In-Kind Match]])</f>
        <v>0</v>
      </c>
      <c r="K100" s="10"/>
    </row>
    <row r="101" spans="1:11" x14ac:dyDescent="0.3">
      <c r="A101" s="10"/>
      <c r="B101" s="11" t="s">
        <v>10</v>
      </c>
      <c r="C101" s="12" t="str">
        <f>IF(D101&lt;&gt;"", D101, _xlfn.XLOOKUP(B101, 'PA Items with Category'!A:A, 'PA Items with Category'!B:B, ""))</f>
        <v/>
      </c>
      <c r="D101" s="10"/>
      <c r="E101" s="13" t="s">
        <v>11</v>
      </c>
      <c r="F101" s="14"/>
      <c r="G101" s="13"/>
      <c r="H101" s="15">
        <f t="shared" si="5"/>
        <v>0</v>
      </c>
      <c r="I101" s="15" t="str">
        <f t="shared" si="6"/>
        <v/>
      </c>
      <c r="J101" s="16">
        <f>SUM(TableBudget[[#This Row],[Requested Funds from NMED]]:TableBudget[[#This Row],[Cooperator''s Cash or In-Kind Match]])</f>
        <v>0</v>
      </c>
      <c r="K101" s="10"/>
    </row>
    <row r="102" spans="1:11" x14ac:dyDescent="0.3">
      <c r="A102" s="10"/>
      <c r="B102" s="11" t="s">
        <v>10</v>
      </c>
      <c r="C102" s="12" t="str">
        <f>IF(D102&lt;&gt;"", D102, _xlfn.XLOOKUP(B102, 'PA Items with Category'!A:A, 'PA Items with Category'!B:B, ""))</f>
        <v/>
      </c>
      <c r="D102" s="10"/>
      <c r="E102" s="13" t="s">
        <v>11</v>
      </c>
      <c r="F102" s="14"/>
      <c r="G102" s="13"/>
      <c r="H102" s="15">
        <f t="shared" si="5"/>
        <v>0</v>
      </c>
      <c r="I102" s="15" t="str">
        <f t="shared" si="6"/>
        <v/>
      </c>
      <c r="J102" s="16">
        <f>SUM(TableBudget[[#This Row],[Requested Funds from NMED]]:TableBudget[[#This Row],[Cooperator''s Cash or In-Kind Match]])</f>
        <v>0</v>
      </c>
      <c r="K102" s="10"/>
    </row>
    <row r="103" spans="1:11" x14ac:dyDescent="0.3">
      <c r="A103" s="10"/>
      <c r="B103" s="11" t="s">
        <v>10</v>
      </c>
      <c r="C103" s="12" t="str">
        <f>IF(D103&lt;&gt;"", D103, _xlfn.XLOOKUP(B103, 'PA Items with Category'!A:A, 'PA Items with Category'!B:B, ""))</f>
        <v/>
      </c>
      <c r="D103" s="10"/>
      <c r="E103" s="13" t="s">
        <v>11</v>
      </c>
      <c r="F103" s="14"/>
      <c r="G103" s="13"/>
      <c r="H103" s="15">
        <f t="shared" si="5"/>
        <v>0</v>
      </c>
      <c r="I103" s="15" t="str">
        <f t="shared" si="6"/>
        <v/>
      </c>
      <c r="J103" s="16">
        <f>SUM(TableBudget[[#This Row],[Requested Funds from NMED]]:TableBudget[[#This Row],[Cooperator''s Cash or In-Kind Match]])</f>
        <v>0</v>
      </c>
      <c r="K103" s="10"/>
    </row>
    <row r="104" spans="1:11" x14ac:dyDescent="0.3">
      <c r="A104" s="10"/>
      <c r="B104" s="11" t="s">
        <v>12</v>
      </c>
      <c r="C104" s="12" t="str">
        <f>IF(D104&lt;&gt;"", D104, _xlfn.XLOOKUP(B104, 'PA Items with Category'!A:A, 'PA Items with Category'!B:B, ""))</f>
        <v/>
      </c>
      <c r="D104" s="10"/>
      <c r="E104" s="13" t="s">
        <v>13</v>
      </c>
      <c r="F104" s="14"/>
      <c r="G104" s="13"/>
      <c r="H104" s="15">
        <f t="shared" si="5"/>
        <v>0</v>
      </c>
      <c r="I104" s="15" t="str">
        <f t="shared" si="6"/>
        <v/>
      </c>
      <c r="J104" s="16">
        <f>SUM(TableBudget[[#This Row],[Requested Funds from NMED]]:TableBudget[[#This Row],[Cooperator''s Cash or In-Kind Match]])</f>
        <v>0</v>
      </c>
      <c r="K104" s="10"/>
    </row>
    <row r="105" spans="1:11" x14ac:dyDescent="0.3">
      <c r="A105" s="10"/>
      <c r="B105" s="11" t="s">
        <v>12</v>
      </c>
      <c r="C105" s="12" t="str">
        <f>IF(D105&lt;&gt;"", D105, _xlfn.XLOOKUP(B105, 'PA Items with Category'!A:A, 'PA Items with Category'!B:B, ""))</f>
        <v/>
      </c>
      <c r="D105" s="10"/>
      <c r="E105" s="13" t="s">
        <v>13</v>
      </c>
      <c r="F105" s="14"/>
      <c r="G105" s="13"/>
      <c r="H105" s="15">
        <f t="shared" si="5"/>
        <v>0</v>
      </c>
      <c r="I105" s="15" t="str">
        <f t="shared" si="6"/>
        <v/>
      </c>
      <c r="J105" s="16">
        <f>SUM(TableBudget[[#This Row],[Requested Funds from NMED]]:TableBudget[[#This Row],[Cooperator''s Cash or In-Kind Match]])</f>
        <v>0</v>
      </c>
      <c r="K105" s="10"/>
    </row>
    <row r="106" spans="1:11" x14ac:dyDescent="0.3">
      <c r="A106" s="10"/>
      <c r="B106" s="11" t="s">
        <v>116</v>
      </c>
      <c r="C106" s="12" t="str">
        <f>IF(D106&lt;&gt;"", D106, _xlfn.XLOOKUP(B106, 'PA Items with Category'!A:A, 'PA Items with Category'!B:B, ""))</f>
        <v>TRAVEL</v>
      </c>
      <c r="D106" s="10" t="s">
        <v>27</v>
      </c>
      <c r="E106" s="13" t="s">
        <v>13</v>
      </c>
      <c r="F106" s="14"/>
      <c r="G106" s="13"/>
      <c r="H106" s="15">
        <f t="shared" ref="H106:H107" si="8">IF(B106&lt;&gt;"match", F106*G106, "")</f>
        <v>0</v>
      </c>
      <c r="I106" s="15" t="str">
        <f t="shared" si="6"/>
        <v/>
      </c>
      <c r="J106" s="16">
        <f>SUM(TableBudget[[#This Row],[Requested Funds from NMED]]:TableBudget[[#This Row],[Cooperator''s Cash or In-Kind Match]])</f>
        <v>0</v>
      </c>
      <c r="K106" s="10"/>
    </row>
    <row r="107" spans="1:11" x14ac:dyDescent="0.3">
      <c r="A107" s="10"/>
      <c r="B107" s="11" t="s">
        <v>117</v>
      </c>
      <c r="C107" s="12" t="str">
        <f>IF(D107&lt;&gt;"", D107, _xlfn.XLOOKUP(B107, 'PA Items with Category'!A:A, 'PA Items with Category'!B:B, ""))</f>
        <v>TRAVEL</v>
      </c>
      <c r="D107" s="10" t="s">
        <v>27</v>
      </c>
      <c r="E107" s="13" t="s">
        <v>13</v>
      </c>
      <c r="F107" s="14"/>
      <c r="G107" s="13"/>
      <c r="H107" s="15">
        <f t="shared" si="8"/>
        <v>0</v>
      </c>
      <c r="I107" s="15" t="str">
        <f t="shared" si="6"/>
        <v/>
      </c>
      <c r="J107" s="16">
        <f>SUM(TableBudget[[#This Row],[Requested Funds from NMED]]:TableBudget[[#This Row],[Cooperator''s Cash or In-Kind Match]])</f>
        <v>0</v>
      </c>
      <c r="K107" s="10"/>
    </row>
    <row r="108" spans="1:11" x14ac:dyDescent="0.3">
      <c r="A108" s="10"/>
      <c r="B108" s="11" t="s">
        <v>128</v>
      </c>
      <c r="C108" s="12" t="str">
        <f>IF(D108&lt;&gt;"", D108, _xlfn.XLOOKUP(B108, 'PA Items with Category'!A:A, 'PA Items with Category'!B:B, ""))</f>
        <v>TAX</v>
      </c>
      <c r="D108" s="10" t="s">
        <v>107</v>
      </c>
      <c r="E108" s="13" t="s">
        <v>13</v>
      </c>
      <c r="F108" s="14"/>
      <c r="G108" s="44"/>
      <c r="H108" s="15">
        <f>TableBudget[[#This Row],[Unit Rate]]</f>
        <v>0</v>
      </c>
      <c r="I108" s="15" t="str">
        <f t="shared" si="6"/>
        <v/>
      </c>
      <c r="J108" s="16">
        <f>SUM(TableBudget[[#This Row],[Requested Funds from NMED]]:TableBudget[[#This Row],[Cooperator''s Cash or In-Kind Match]])</f>
        <v>0</v>
      </c>
      <c r="K108" s="10"/>
    </row>
    <row r="109" spans="1:11" ht="15" thickBot="1" x14ac:dyDescent="0.35">
      <c r="A109" s="10"/>
      <c r="B109" s="19" t="s">
        <v>129</v>
      </c>
      <c r="C109" s="12" t="str">
        <f>IF(D109&lt;&gt;"", D109, _xlfn.XLOOKUP(B109, 'PA Items with Category'!A:A, 'PA Items with Category'!B:B, ""))</f>
        <v>TAX</v>
      </c>
      <c r="D109" s="10" t="s">
        <v>107</v>
      </c>
      <c r="E109" s="13" t="s">
        <v>13</v>
      </c>
      <c r="F109" s="20"/>
      <c r="G109" s="45"/>
      <c r="H109" s="15">
        <f>TableBudget[[#This Row],[Unit Rate]]</f>
        <v>0</v>
      </c>
      <c r="I109" s="15" t="str">
        <f t="shared" si="6"/>
        <v/>
      </c>
      <c r="J109" s="16">
        <f>SUM(TableBudget[[#This Row],[Requested Funds from NMED]]:TableBudget[[#This Row],[Cooperator''s Cash or In-Kind Match]])</f>
        <v>0</v>
      </c>
      <c r="K109" s="10"/>
    </row>
    <row r="110" spans="1:11" ht="15" thickBot="1" x14ac:dyDescent="0.35">
      <c r="A110" s="21"/>
      <c r="B110" s="26"/>
      <c r="C110" s="22"/>
      <c r="D110" s="21"/>
      <c r="E110" s="23"/>
      <c r="F110" s="24"/>
      <c r="G110" s="23"/>
      <c r="H110" s="23"/>
      <c r="I110" s="23"/>
      <c r="J110" s="25"/>
      <c r="K110" s="21"/>
    </row>
    <row r="111" spans="1:11" x14ac:dyDescent="0.3">
      <c r="A111" s="18" t="s">
        <v>20</v>
      </c>
      <c r="B111" s="11" t="s">
        <v>10</v>
      </c>
      <c r="C111" s="12" t="str">
        <f>IF(D111&lt;&gt;"", D111, _xlfn.XLOOKUP(B111, 'PA Items with Category'!A:A, 'PA Items with Category'!B:B, ""))</f>
        <v/>
      </c>
      <c r="D111" s="10"/>
      <c r="E111" s="13" t="s">
        <v>11</v>
      </c>
      <c r="F111" s="14"/>
      <c r="G111" s="13"/>
      <c r="H111" s="15">
        <f t="shared" si="5"/>
        <v>0</v>
      </c>
      <c r="I111" s="15" t="str">
        <f t="shared" si="6"/>
        <v/>
      </c>
      <c r="J111" s="16">
        <f>SUM(TableBudget[[#This Row],[Requested Funds from NMED]]:TableBudget[[#This Row],[Cooperator''s Cash or In-Kind Match]])</f>
        <v>0</v>
      </c>
      <c r="K111" s="10"/>
    </row>
    <row r="112" spans="1:11" x14ac:dyDescent="0.3">
      <c r="A112" s="10"/>
      <c r="B112" s="11" t="s">
        <v>10</v>
      </c>
      <c r="C112" s="12" t="str">
        <f>IF(D112&lt;&gt;"", D112, _xlfn.XLOOKUP(B112, 'PA Items with Category'!A:A, 'PA Items with Category'!B:B, ""))</f>
        <v/>
      </c>
      <c r="D112" s="10"/>
      <c r="E112" s="13" t="s">
        <v>11</v>
      </c>
      <c r="F112" s="14"/>
      <c r="G112" s="13"/>
      <c r="H112" s="15">
        <f t="shared" si="5"/>
        <v>0</v>
      </c>
      <c r="I112" s="15" t="str">
        <f t="shared" si="6"/>
        <v/>
      </c>
      <c r="J112" s="16">
        <f>SUM(TableBudget[[#This Row],[Requested Funds from NMED]]:TableBudget[[#This Row],[Cooperator''s Cash or In-Kind Match]])</f>
        <v>0</v>
      </c>
      <c r="K112" s="10"/>
    </row>
    <row r="113" spans="1:11" x14ac:dyDescent="0.3">
      <c r="A113" s="10"/>
      <c r="B113" s="11" t="s">
        <v>10</v>
      </c>
      <c r="C113" s="12" t="str">
        <f>IF(D113&lt;&gt;"", D113, _xlfn.XLOOKUP(B113, 'PA Items with Category'!A:A, 'PA Items with Category'!B:B, ""))</f>
        <v/>
      </c>
      <c r="D113" s="10"/>
      <c r="E113" s="13" t="s">
        <v>11</v>
      </c>
      <c r="F113" s="14"/>
      <c r="G113" s="13"/>
      <c r="H113" s="15">
        <f t="shared" si="5"/>
        <v>0</v>
      </c>
      <c r="I113" s="15" t="str">
        <f t="shared" si="6"/>
        <v/>
      </c>
      <c r="J113" s="16">
        <f>SUM(TableBudget[[#This Row],[Requested Funds from NMED]]:TableBudget[[#This Row],[Cooperator''s Cash or In-Kind Match]])</f>
        <v>0</v>
      </c>
      <c r="K113" s="10"/>
    </row>
    <row r="114" spans="1:11" x14ac:dyDescent="0.3">
      <c r="A114" s="10"/>
      <c r="B114" s="11" t="s">
        <v>10</v>
      </c>
      <c r="C114" s="12" t="str">
        <f>IF(D114&lt;&gt;"", D114, _xlfn.XLOOKUP(B114, 'PA Items with Category'!A:A, 'PA Items with Category'!B:B, ""))</f>
        <v/>
      </c>
      <c r="D114" s="10"/>
      <c r="E114" s="13" t="s">
        <v>11</v>
      </c>
      <c r="F114" s="14"/>
      <c r="G114" s="13"/>
      <c r="H114" s="15">
        <f t="shared" si="5"/>
        <v>0</v>
      </c>
      <c r="I114" s="15" t="str">
        <f t="shared" si="6"/>
        <v/>
      </c>
      <c r="J114" s="16">
        <f>SUM(TableBudget[[#This Row],[Requested Funds from NMED]]:TableBudget[[#This Row],[Cooperator''s Cash or In-Kind Match]])</f>
        <v>0</v>
      </c>
      <c r="K114" s="10"/>
    </row>
    <row r="115" spans="1:11" x14ac:dyDescent="0.3">
      <c r="A115" s="10"/>
      <c r="B115" s="11" t="s">
        <v>10</v>
      </c>
      <c r="C115" s="12" t="str">
        <f>IF(D115&lt;&gt;"", D115, _xlfn.XLOOKUP(B115, 'PA Items with Category'!A:A, 'PA Items with Category'!B:B, ""))</f>
        <v/>
      </c>
      <c r="D115" s="10"/>
      <c r="E115" s="13" t="s">
        <v>11</v>
      </c>
      <c r="F115" s="14"/>
      <c r="G115" s="13"/>
      <c r="H115" s="15">
        <f t="shared" si="5"/>
        <v>0</v>
      </c>
      <c r="I115" s="15" t="str">
        <f t="shared" si="6"/>
        <v/>
      </c>
      <c r="J115" s="16">
        <f>SUM(TableBudget[[#This Row],[Requested Funds from NMED]]:TableBudget[[#This Row],[Cooperator''s Cash or In-Kind Match]])</f>
        <v>0</v>
      </c>
      <c r="K115" s="10"/>
    </row>
    <row r="116" spans="1:11" x14ac:dyDescent="0.3">
      <c r="A116" s="10"/>
      <c r="B116" s="11" t="s">
        <v>10</v>
      </c>
      <c r="C116" s="12" t="str">
        <f>IF(D116&lt;&gt;"", D116, _xlfn.XLOOKUP(B116, 'PA Items with Category'!A:A, 'PA Items with Category'!B:B, ""))</f>
        <v/>
      </c>
      <c r="D116" s="10"/>
      <c r="E116" s="13" t="s">
        <v>11</v>
      </c>
      <c r="F116" s="14"/>
      <c r="G116" s="13"/>
      <c r="H116" s="15">
        <f t="shared" si="5"/>
        <v>0</v>
      </c>
      <c r="I116" s="15" t="str">
        <f t="shared" si="6"/>
        <v/>
      </c>
      <c r="J116" s="16">
        <f>SUM(TableBudget[[#This Row],[Requested Funds from NMED]]:TableBudget[[#This Row],[Cooperator''s Cash or In-Kind Match]])</f>
        <v>0</v>
      </c>
      <c r="K116" s="10"/>
    </row>
    <row r="117" spans="1:11" x14ac:dyDescent="0.3">
      <c r="A117" s="10"/>
      <c r="B117" s="11" t="s">
        <v>10</v>
      </c>
      <c r="C117" s="12" t="str">
        <f>IF(D117&lt;&gt;"", D117, _xlfn.XLOOKUP(B117, 'PA Items with Category'!A:A, 'PA Items with Category'!B:B, ""))</f>
        <v/>
      </c>
      <c r="D117" s="10"/>
      <c r="E117" s="13" t="s">
        <v>11</v>
      </c>
      <c r="F117" s="14"/>
      <c r="G117" s="13"/>
      <c r="H117" s="15">
        <f t="shared" si="5"/>
        <v>0</v>
      </c>
      <c r="I117" s="15" t="str">
        <f t="shared" si="6"/>
        <v/>
      </c>
      <c r="J117" s="16">
        <f>SUM(TableBudget[[#This Row],[Requested Funds from NMED]]:TableBudget[[#This Row],[Cooperator''s Cash or In-Kind Match]])</f>
        <v>0</v>
      </c>
      <c r="K117" s="10"/>
    </row>
    <row r="118" spans="1:11" x14ac:dyDescent="0.3">
      <c r="A118" s="10"/>
      <c r="B118" s="11" t="s">
        <v>10</v>
      </c>
      <c r="C118" s="12" t="str">
        <f>IF(D118&lt;&gt;"", D118, _xlfn.XLOOKUP(B118, 'PA Items with Category'!A:A, 'PA Items with Category'!B:B, ""))</f>
        <v/>
      </c>
      <c r="D118" s="10"/>
      <c r="E118" s="13" t="s">
        <v>11</v>
      </c>
      <c r="F118" s="14"/>
      <c r="G118" s="13"/>
      <c r="H118" s="15">
        <f t="shared" si="5"/>
        <v>0</v>
      </c>
      <c r="I118" s="15" t="str">
        <f t="shared" si="6"/>
        <v/>
      </c>
      <c r="J118" s="16">
        <f>SUM(TableBudget[[#This Row],[Requested Funds from NMED]]:TableBudget[[#This Row],[Cooperator''s Cash or In-Kind Match]])</f>
        <v>0</v>
      </c>
      <c r="K118" s="10"/>
    </row>
    <row r="119" spans="1:11" x14ac:dyDescent="0.3">
      <c r="A119" s="10"/>
      <c r="B119" s="11" t="s">
        <v>12</v>
      </c>
      <c r="C119" s="12" t="str">
        <f>IF(D119&lt;&gt;"", D119, _xlfn.XLOOKUP(B119, 'PA Items with Category'!A:A, 'PA Items with Category'!B:B, ""))</f>
        <v/>
      </c>
      <c r="D119" s="10"/>
      <c r="E119" s="13" t="s">
        <v>13</v>
      </c>
      <c r="F119" s="14"/>
      <c r="G119" s="13"/>
      <c r="H119" s="15">
        <f t="shared" si="5"/>
        <v>0</v>
      </c>
      <c r="I119" s="15" t="str">
        <f t="shared" si="6"/>
        <v/>
      </c>
      <c r="J119" s="16">
        <f>SUM(TableBudget[[#This Row],[Requested Funds from NMED]]:TableBudget[[#This Row],[Cooperator''s Cash or In-Kind Match]])</f>
        <v>0</v>
      </c>
      <c r="K119" s="10"/>
    </row>
    <row r="120" spans="1:11" x14ac:dyDescent="0.3">
      <c r="A120" s="10"/>
      <c r="B120" s="11" t="s">
        <v>12</v>
      </c>
      <c r="C120" s="12" t="str">
        <f>IF(D120&lt;&gt;"", D120, _xlfn.XLOOKUP(B120, 'PA Items with Category'!A:A, 'PA Items with Category'!B:B, ""))</f>
        <v/>
      </c>
      <c r="D120" s="10"/>
      <c r="E120" s="13" t="s">
        <v>13</v>
      </c>
      <c r="F120" s="14"/>
      <c r="G120" s="13"/>
      <c r="H120" s="15">
        <f t="shared" si="5"/>
        <v>0</v>
      </c>
      <c r="I120" s="15" t="str">
        <f t="shared" si="6"/>
        <v/>
      </c>
      <c r="J120" s="16">
        <f>SUM(TableBudget[[#This Row],[Requested Funds from NMED]]:TableBudget[[#This Row],[Cooperator''s Cash or In-Kind Match]])</f>
        <v>0</v>
      </c>
      <c r="K120" s="10"/>
    </row>
    <row r="121" spans="1:11" x14ac:dyDescent="0.3">
      <c r="A121" s="10"/>
      <c r="B121" s="11" t="s">
        <v>116</v>
      </c>
      <c r="C121" s="12" t="str">
        <f>IF(D121&lt;&gt;"", D121, _xlfn.XLOOKUP(B121, 'PA Items with Category'!A:A, 'PA Items with Category'!B:B, ""))</f>
        <v>TRAVEL</v>
      </c>
      <c r="D121" s="10" t="s">
        <v>27</v>
      </c>
      <c r="E121" s="13" t="s">
        <v>13</v>
      </c>
      <c r="F121" s="14"/>
      <c r="G121" s="13"/>
      <c r="H121" s="15">
        <f t="shared" ref="H121:H122" si="9">IF(B121&lt;&gt;"match", F121*G121, "")</f>
        <v>0</v>
      </c>
      <c r="I121" s="15" t="str">
        <f t="shared" si="6"/>
        <v/>
      </c>
      <c r="J121" s="16">
        <f>SUM(TableBudget[[#This Row],[Requested Funds from NMED]]:TableBudget[[#This Row],[Cooperator''s Cash or In-Kind Match]])</f>
        <v>0</v>
      </c>
      <c r="K121" s="10"/>
    </row>
    <row r="122" spans="1:11" x14ac:dyDescent="0.3">
      <c r="A122" s="10"/>
      <c r="B122" s="11" t="s">
        <v>117</v>
      </c>
      <c r="C122" s="12" t="str">
        <f>IF(D122&lt;&gt;"", D122, _xlfn.XLOOKUP(B122, 'PA Items with Category'!A:A, 'PA Items with Category'!B:B, ""))</f>
        <v>TRAVEL</v>
      </c>
      <c r="D122" s="10" t="s">
        <v>27</v>
      </c>
      <c r="E122" s="13" t="s">
        <v>13</v>
      </c>
      <c r="F122" s="14"/>
      <c r="G122" s="13"/>
      <c r="H122" s="15">
        <f t="shared" si="9"/>
        <v>0</v>
      </c>
      <c r="I122" s="15" t="str">
        <f t="shared" si="6"/>
        <v/>
      </c>
      <c r="J122" s="16">
        <f>SUM(TableBudget[[#This Row],[Requested Funds from NMED]]:TableBudget[[#This Row],[Cooperator''s Cash or In-Kind Match]])</f>
        <v>0</v>
      </c>
      <c r="K122" s="10"/>
    </row>
    <row r="123" spans="1:11" x14ac:dyDescent="0.3">
      <c r="A123" s="10"/>
      <c r="B123" s="11" t="s">
        <v>128</v>
      </c>
      <c r="C123" s="12" t="str">
        <f>IF(D123&lt;&gt;"", D123, _xlfn.XLOOKUP(B123, 'PA Items with Category'!A:A, 'PA Items with Category'!B:B, ""))</f>
        <v>TAX</v>
      </c>
      <c r="D123" s="10" t="s">
        <v>107</v>
      </c>
      <c r="E123" s="13" t="s">
        <v>13</v>
      </c>
      <c r="F123" s="14"/>
      <c r="G123" s="44"/>
      <c r="H123" s="15">
        <f>TableBudget[[#This Row],[Unit Rate]]</f>
        <v>0</v>
      </c>
      <c r="I123" s="15" t="str">
        <f t="shared" si="6"/>
        <v/>
      </c>
      <c r="J123" s="16">
        <f>SUM(TableBudget[[#This Row],[Requested Funds from NMED]]:TableBudget[[#This Row],[Cooperator''s Cash or In-Kind Match]])</f>
        <v>0</v>
      </c>
      <c r="K123" s="10"/>
    </row>
    <row r="124" spans="1:11" ht="15" thickBot="1" x14ac:dyDescent="0.35">
      <c r="A124" s="10"/>
      <c r="B124" s="19" t="s">
        <v>129</v>
      </c>
      <c r="C124" s="12" t="str">
        <f>IF(D124&lt;&gt;"", D124, _xlfn.XLOOKUP(B124, 'PA Items with Category'!A:A, 'PA Items with Category'!B:B, ""))</f>
        <v>TAX</v>
      </c>
      <c r="D124" s="10" t="s">
        <v>107</v>
      </c>
      <c r="E124" s="13" t="s">
        <v>13</v>
      </c>
      <c r="F124" s="20"/>
      <c r="G124" s="45"/>
      <c r="H124" s="15">
        <f>TableBudget[[#This Row],[Unit Rate]]</f>
        <v>0</v>
      </c>
      <c r="I124" s="15" t="str">
        <f t="shared" si="6"/>
        <v/>
      </c>
      <c r="J124" s="16">
        <f>SUM(TableBudget[[#This Row],[Requested Funds from NMED]]:TableBudget[[#This Row],[Cooperator''s Cash or In-Kind Match]])</f>
        <v>0</v>
      </c>
      <c r="K124" s="10"/>
    </row>
    <row r="125" spans="1:11" ht="15" thickBot="1" x14ac:dyDescent="0.35">
      <c r="A125" s="21"/>
      <c r="B125" s="26"/>
      <c r="C125" s="22"/>
      <c r="D125" s="21"/>
      <c r="E125" s="23"/>
      <c r="F125" s="24"/>
      <c r="G125" s="23"/>
      <c r="H125" s="23"/>
      <c r="I125" s="23"/>
      <c r="J125" s="25"/>
      <c r="K125" s="21"/>
    </row>
    <row r="126" spans="1:11" x14ac:dyDescent="0.3">
      <c r="A126" s="18" t="s">
        <v>21</v>
      </c>
      <c r="B126" s="11" t="s">
        <v>10</v>
      </c>
      <c r="C126" s="12" t="str">
        <f>IF(D126&lt;&gt;"", D126, _xlfn.XLOOKUP(B126, 'PA Items with Category'!A:A, 'PA Items with Category'!B:B, ""))</f>
        <v/>
      </c>
      <c r="D126" s="10"/>
      <c r="E126" s="13" t="s">
        <v>11</v>
      </c>
      <c r="F126" s="14"/>
      <c r="G126" s="13"/>
      <c r="H126" s="15">
        <f t="shared" si="5"/>
        <v>0</v>
      </c>
      <c r="I126" s="15" t="str">
        <f t="shared" si="6"/>
        <v/>
      </c>
      <c r="J126" s="16">
        <f>SUM(TableBudget[[#This Row],[Requested Funds from NMED]]:TableBudget[[#This Row],[Cooperator''s Cash or In-Kind Match]])</f>
        <v>0</v>
      </c>
      <c r="K126" s="10"/>
    </row>
    <row r="127" spans="1:11" x14ac:dyDescent="0.3">
      <c r="A127" s="10"/>
      <c r="B127" s="11" t="s">
        <v>10</v>
      </c>
      <c r="C127" s="12" t="str">
        <f>IF(D127&lt;&gt;"", D127, _xlfn.XLOOKUP(B127, 'PA Items with Category'!A:A, 'PA Items with Category'!B:B, ""))</f>
        <v/>
      </c>
      <c r="D127" s="10"/>
      <c r="E127" s="13" t="s">
        <v>11</v>
      </c>
      <c r="F127" s="14"/>
      <c r="G127" s="13"/>
      <c r="H127" s="15">
        <f t="shared" si="5"/>
        <v>0</v>
      </c>
      <c r="I127" s="15" t="str">
        <f t="shared" si="6"/>
        <v/>
      </c>
      <c r="J127" s="16">
        <f>SUM(TableBudget[[#This Row],[Requested Funds from NMED]]:TableBudget[[#This Row],[Cooperator''s Cash or In-Kind Match]])</f>
        <v>0</v>
      </c>
      <c r="K127" s="10"/>
    </row>
    <row r="128" spans="1:11" x14ac:dyDescent="0.3">
      <c r="A128" s="10"/>
      <c r="B128" s="11" t="s">
        <v>10</v>
      </c>
      <c r="C128" s="12" t="str">
        <f>IF(D128&lt;&gt;"", D128, _xlfn.XLOOKUP(B128, 'PA Items with Category'!A:A, 'PA Items with Category'!B:B, ""))</f>
        <v/>
      </c>
      <c r="D128" s="10"/>
      <c r="E128" s="13" t="s">
        <v>11</v>
      </c>
      <c r="F128" s="14"/>
      <c r="G128" s="13"/>
      <c r="H128" s="15">
        <f t="shared" si="5"/>
        <v>0</v>
      </c>
      <c r="I128" s="15" t="str">
        <f t="shared" si="6"/>
        <v/>
      </c>
      <c r="J128" s="16">
        <f>SUM(TableBudget[[#This Row],[Requested Funds from NMED]]:TableBudget[[#This Row],[Cooperator''s Cash or In-Kind Match]])</f>
        <v>0</v>
      </c>
      <c r="K128" s="10"/>
    </row>
    <row r="129" spans="1:11" x14ac:dyDescent="0.3">
      <c r="A129" s="10"/>
      <c r="B129" s="11" t="s">
        <v>10</v>
      </c>
      <c r="C129" s="12" t="str">
        <f>IF(D129&lt;&gt;"", D129, _xlfn.XLOOKUP(B129, 'PA Items with Category'!A:A, 'PA Items with Category'!B:B, ""))</f>
        <v/>
      </c>
      <c r="D129" s="10"/>
      <c r="E129" s="13" t="s">
        <v>11</v>
      </c>
      <c r="F129" s="14"/>
      <c r="G129" s="13"/>
      <c r="H129" s="15">
        <f t="shared" si="5"/>
        <v>0</v>
      </c>
      <c r="I129" s="15" t="str">
        <f t="shared" si="6"/>
        <v/>
      </c>
      <c r="J129" s="16">
        <f>SUM(TableBudget[[#This Row],[Requested Funds from NMED]]:TableBudget[[#This Row],[Cooperator''s Cash or In-Kind Match]])</f>
        <v>0</v>
      </c>
      <c r="K129" s="10"/>
    </row>
    <row r="130" spans="1:11" x14ac:dyDescent="0.3">
      <c r="A130" s="10"/>
      <c r="B130" s="11" t="s">
        <v>10</v>
      </c>
      <c r="C130" s="12" t="str">
        <f>IF(D130&lt;&gt;"", D130, _xlfn.XLOOKUP(B130, 'PA Items with Category'!A:A, 'PA Items with Category'!B:B, ""))</f>
        <v/>
      </c>
      <c r="D130" s="10"/>
      <c r="E130" s="13" t="s">
        <v>11</v>
      </c>
      <c r="F130" s="14"/>
      <c r="G130" s="13"/>
      <c r="H130" s="15">
        <f t="shared" si="5"/>
        <v>0</v>
      </c>
      <c r="I130" s="15" t="str">
        <f t="shared" si="6"/>
        <v/>
      </c>
      <c r="J130" s="16">
        <f>SUM(TableBudget[[#This Row],[Requested Funds from NMED]]:TableBudget[[#This Row],[Cooperator''s Cash or In-Kind Match]])</f>
        <v>0</v>
      </c>
      <c r="K130" s="10"/>
    </row>
    <row r="131" spans="1:11" x14ac:dyDescent="0.3">
      <c r="A131" s="10"/>
      <c r="B131" s="11" t="s">
        <v>10</v>
      </c>
      <c r="C131" s="12" t="str">
        <f>IF(D131&lt;&gt;"", D131, _xlfn.XLOOKUP(B131, 'PA Items with Category'!A:A, 'PA Items with Category'!B:B, ""))</f>
        <v/>
      </c>
      <c r="D131" s="10"/>
      <c r="E131" s="13" t="s">
        <v>11</v>
      </c>
      <c r="F131" s="14"/>
      <c r="G131" s="13"/>
      <c r="H131" s="15">
        <f t="shared" si="5"/>
        <v>0</v>
      </c>
      <c r="I131" s="15" t="str">
        <f t="shared" si="6"/>
        <v/>
      </c>
      <c r="J131" s="16">
        <f>SUM(TableBudget[[#This Row],[Requested Funds from NMED]]:TableBudget[[#This Row],[Cooperator''s Cash or In-Kind Match]])</f>
        <v>0</v>
      </c>
      <c r="K131" s="10"/>
    </row>
    <row r="132" spans="1:11" x14ac:dyDescent="0.3">
      <c r="A132" s="10"/>
      <c r="B132" s="11" t="s">
        <v>10</v>
      </c>
      <c r="C132" s="12" t="str">
        <f>IF(D132&lt;&gt;"", D132, _xlfn.XLOOKUP(B132, 'PA Items with Category'!A:A, 'PA Items with Category'!B:B, ""))</f>
        <v/>
      </c>
      <c r="D132" s="10"/>
      <c r="E132" s="13" t="s">
        <v>11</v>
      </c>
      <c r="F132" s="14"/>
      <c r="G132" s="13"/>
      <c r="H132" s="15">
        <f t="shared" si="5"/>
        <v>0</v>
      </c>
      <c r="I132" s="15" t="str">
        <f t="shared" si="6"/>
        <v/>
      </c>
      <c r="J132" s="16">
        <f>SUM(TableBudget[[#This Row],[Requested Funds from NMED]]:TableBudget[[#This Row],[Cooperator''s Cash or In-Kind Match]])</f>
        <v>0</v>
      </c>
      <c r="K132" s="10"/>
    </row>
    <row r="133" spans="1:11" x14ac:dyDescent="0.3">
      <c r="A133" s="10"/>
      <c r="B133" s="11" t="s">
        <v>10</v>
      </c>
      <c r="C133" s="12" t="str">
        <f>IF(D133&lt;&gt;"", D133, _xlfn.XLOOKUP(B133, 'PA Items with Category'!A:A, 'PA Items with Category'!B:B, ""))</f>
        <v/>
      </c>
      <c r="D133" s="10"/>
      <c r="E133" s="13" t="s">
        <v>11</v>
      </c>
      <c r="F133" s="14"/>
      <c r="G133" s="13"/>
      <c r="H133" s="15">
        <f t="shared" si="5"/>
        <v>0</v>
      </c>
      <c r="I133" s="15" t="str">
        <f t="shared" si="6"/>
        <v/>
      </c>
      <c r="J133" s="16">
        <f>SUM(TableBudget[[#This Row],[Requested Funds from NMED]]:TableBudget[[#This Row],[Cooperator''s Cash or In-Kind Match]])</f>
        <v>0</v>
      </c>
      <c r="K133" s="10"/>
    </row>
    <row r="134" spans="1:11" x14ac:dyDescent="0.3">
      <c r="A134" s="10"/>
      <c r="B134" s="11" t="s">
        <v>12</v>
      </c>
      <c r="C134" s="12" t="str">
        <f>IF(D134&lt;&gt;"", D134, _xlfn.XLOOKUP(B134, 'PA Items with Category'!A:A, 'PA Items with Category'!B:B, ""))</f>
        <v/>
      </c>
      <c r="D134" s="10"/>
      <c r="E134" s="13" t="s">
        <v>13</v>
      </c>
      <c r="F134" s="14"/>
      <c r="G134" s="13"/>
      <c r="H134" s="15">
        <f t="shared" si="5"/>
        <v>0</v>
      </c>
      <c r="I134" s="15" t="str">
        <f t="shared" si="6"/>
        <v/>
      </c>
      <c r="J134" s="16">
        <f>SUM(TableBudget[[#This Row],[Requested Funds from NMED]]:TableBudget[[#This Row],[Cooperator''s Cash or In-Kind Match]])</f>
        <v>0</v>
      </c>
      <c r="K134" s="10"/>
    </row>
    <row r="135" spans="1:11" x14ac:dyDescent="0.3">
      <c r="A135" s="10"/>
      <c r="B135" s="11" t="s">
        <v>12</v>
      </c>
      <c r="C135" s="12" t="str">
        <f>IF(D135&lt;&gt;"", D135, _xlfn.XLOOKUP(B135, 'PA Items with Category'!A:A, 'PA Items with Category'!B:B, ""))</f>
        <v/>
      </c>
      <c r="D135" s="10"/>
      <c r="E135" s="13" t="s">
        <v>13</v>
      </c>
      <c r="F135" s="14"/>
      <c r="G135" s="13"/>
      <c r="H135" s="15">
        <f t="shared" ref="H135:H143" si="10">IF(B135&lt;&gt;"match", F135*G135, "")</f>
        <v>0</v>
      </c>
      <c r="I135" s="15" t="str">
        <f t="shared" ref="I135:I154" si="11">IF(B135="match", F135*G135, "")</f>
        <v/>
      </c>
      <c r="J135" s="16">
        <f>SUM(TableBudget[[#This Row],[Requested Funds from NMED]]:TableBudget[[#This Row],[Cooperator''s Cash or In-Kind Match]])</f>
        <v>0</v>
      </c>
      <c r="K135" s="10"/>
    </row>
    <row r="136" spans="1:11" x14ac:dyDescent="0.3">
      <c r="A136" s="10"/>
      <c r="B136" s="11" t="s">
        <v>116</v>
      </c>
      <c r="C136" s="12" t="str">
        <f>IF(D136&lt;&gt;"", D136, _xlfn.XLOOKUP(B136, 'PA Items with Category'!A:A, 'PA Items with Category'!B:B, ""))</f>
        <v>TRAVEL</v>
      </c>
      <c r="D136" s="10" t="s">
        <v>27</v>
      </c>
      <c r="E136" s="13" t="s">
        <v>13</v>
      </c>
      <c r="F136" s="14"/>
      <c r="G136" s="13"/>
      <c r="H136" s="15">
        <f t="shared" si="10"/>
        <v>0</v>
      </c>
      <c r="I136" s="15" t="str">
        <f t="shared" si="11"/>
        <v/>
      </c>
      <c r="J136" s="16">
        <f>SUM(TableBudget[[#This Row],[Requested Funds from NMED]]:TableBudget[[#This Row],[Cooperator''s Cash or In-Kind Match]])</f>
        <v>0</v>
      </c>
      <c r="K136" s="10"/>
    </row>
    <row r="137" spans="1:11" x14ac:dyDescent="0.3">
      <c r="A137" s="10"/>
      <c r="B137" s="11" t="s">
        <v>117</v>
      </c>
      <c r="C137" s="12" t="str">
        <f>IF(D137&lt;&gt;"", D137, _xlfn.XLOOKUP(B137, 'PA Items with Category'!A:A, 'PA Items with Category'!B:B, ""))</f>
        <v>TRAVEL</v>
      </c>
      <c r="D137" s="10" t="s">
        <v>27</v>
      </c>
      <c r="E137" s="13" t="s">
        <v>13</v>
      </c>
      <c r="F137" s="14"/>
      <c r="G137" s="13"/>
      <c r="H137" s="15">
        <f t="shared" si="10"/>
        <v>0</v>
      </c>
      <c r="I137" s="15" t="str">
        <f t="shared" si="11"/>
        <v/>
      </c>
      <c r="J137" s="16">
        <f>SUM(TableBudget[[#This Row],[Requested Funds from NMED]]:TableBudget[[#This Row],[Cooperator''s Cash or In-Kind Match]])</f>
        <v>0</v>
      </c>
      <c r="K137" s="10"/>
    </row>
    <row r="138" spans="1:11" x14ac:dyDescent="0.3">
      <c r="A138" s="10"/>
      <c r="B138" s="11" t="s">
        <v>128</v>
      </c>
      <c r="C138" s="12" t="str">
        <f>IF(D138&lt;&gt;"", D138, _xlfn.XLOOKUP(B138, 'PA Items with Category'!A:A, 'PA Items with Category'!B:B, ""))</f>
        <v>TAX</v>
      </c>
      <c r="D138" s="10" t="s">
        <v>107</v>
      </c>
      <c r="E138" s="13" t="s">
        <v>13</v>
      </c>
      <c r="F138" s="14"/>
      <c r="G138" s="44"/>
      <c r="H138" s="15">
        <f>TableBudget[[#This Row],[Unit Rate]]</f>
        <v>0</v>
      </c>
      <c r="I138" s="15" t="str">
        <f t="shared" si="11"/>
        <v/>
      </c>
      <c r="J138" s="16">
        <f>SUM(TableBudget[[#This Row],[Requested Funds from NMED]]:TableBudget[[#This Row],[Cooperator''s Cash or In-Kind Match]])</f>
        <v>0</v>
      </c>
      <c r="K138" s="10"/>
    </row>
    <row r="139" spans="1:11" ht="15" thickBot="1" x14ac:dyDescent="0.35">
      <c r="A139" s="10"/>
      <c r="B139" s="19" t="s">
        <v>129</v>
      </c>
      <c r="C139" s="12" t="str">
        <f>IF(D139&lt;&gt;"", D139, _xlfn.XLOOKUP(B139, 'PA Items with Category'!A:A, 'PA Items with Category'!B:B, ""))</f>
        <v>TAX</v>
      </c>
      <c r="D139" s="10" t="s">
        <v>107</v>
      </c>
      <c r="E139" s="13" t="s">
        <v>13</v>
      </c>
      <c r="F139" s="20"/>
      <c r="G139" s="45"/>
      <c r="H139" s="15">
        <f>TableBudget[[#This Row],[Unit Rate]]</f>
        <v>0</v>
      </c>
      <c r="I139" s="15" t="str">
        <f t="shared" si="11"/>
        <v/>
      </c>
      <c r="J139" s="16">
        <f>SUM(TableBudget[[#This Row],[Requested Funds from NMED]]:TableBudget[[#This Row],[Cooperator''s Cash or In-Kind Match]])</f>
        <v>0</v>
      </c>
      <c r="K139" s="10"/>
    </row>
    <row r="140" spans="1:11" ht="15" thickBot="1" x14ac:dyDescent="0.35">
      <c r="A140" s="21"/>
      <c r="B140" s="26"/>
      <c r="C140" s="22"/>
      <c r="D140" s="21"/>
      <c r="E140" s="23"/>
      <c r="F140" s="24"/>
      <c r="G140" s="23"/>
      <c r="H140" s="23"/>
      <c r="I140" s="23"/>
      <c r="J140" s="25"/>
      <c r="K140" s="21"/>
    </row>
    <row r="141" spans="1:11" x14ac:dyDescent="0.3">
      <c r="A141" s="18" t="s">
        <v>22</v>
      </c>
      <c r="B141" s="11" t="s">
        <v>10</v>
      </c>
      <c r="C141" s="12" t="str">
        <f>IF(D141&lt;&gt;"", D141, _xlfn.XLOOKUP(B141, 'PA Items with Category'!A:A, 'PA Items with Category'!B:B, ""))</f>
        <v/>
      </c>
      <c r="D141" s="10"/>
      <c r="E141" s="13" t="s">
        <v>11</v>
      </c>
      <c r="F141" s="14"/>
      <c r="G141" s="13"/>
      <c r="H141" s="15">
        <f t="shared" si="10"/>
        <v>0</v>
      </c>
      <c r="I141" s="15" t="str">
        <f t="shared" si="11"/>
        <v/>
      </c>
      <c r="J141" s="16">
        <f>SUM(TableBudget[[#This Row],[Requested Funds from NMED]]:TableBudget[[#This Row],[Cooperator''s Cash or In-Kind Match]])</f>
        <v>0</v>
      </c>
      <c r="K141" s="10"/>
    </row>
    <row r="142" spans="1:11" x14ac:dyDescent="0.3">
      <c r="A142" s="10"/>
      <c r="B142" s="11" t="s">
        <v>10</v>
      </c>
      <c r="C142" s="12" t="str">
        <f>IF(D142&lt;&gt;"", D142, _xlfn.XLOOKUP(B142, 'PA Items with Category'!A:A, 'PA Items with Category'!B:B, ""))</f>
        <v/>
      </c>
      <c r="D142" s="10"/>
      <c r="E142" s="13" t="s">
        <v>11</v>
      </c>
      <c r="F142" s="14"/>
      <c r="G142" s="13"/>
      <c r="H142" s="15">
        <f t="shared" si="10"/>
        <v>0</v>
      </c>
      <c r="I142" s="15" t="str">
        <f t="shared" si="11"/>
        <v/>
      </c>
      <c r="J142" s="16">
        <f>SUM(TableBudget[[#This Row],[Requested Funds from NMED]]:TableBudget[[#This Row],[Cooperator''s Cash or In-Kind Match]])</f>
        <v>0</v>
      </c>
      <c r="K142" s="10"/>
    </row>
    <row r="143" spans="1:11" x14ac:dyDescent="0.3">
      <c r="A143" s="10"/>
      <c r="B143" s="11" t="s">
        <v>10</v>
      </c>
      <c r="C143" s="12" t="str">
        <f>IF(D143&lt;&gt;"", D143, _xlfn.XLOOKUP(B143, 'PA Items with Category'!A:A, 'PA Items with Category'!B:B, ""))</f>
        <v/>
      </c>
      <c r="D143" s="10"/>
      <c r="E143" s="13" t="s">
        <v>11</v>
      </c>
      <c r="F143" s="14"/>
      <c r="G143" s="13"/>
      <c r="H143" s="15">
        <f t="shared" si="10"/>
        <v>0</v>
      </c>
      <c r="I143" s="15" t="str">
        <f t="shared" si="11"/>
        <v/>
      </c>
      <c r="J143" s="16">
        <f>SUM(TableBudget[[#This Row],[Requested Funds from NMED]]:TableBudget[[#This Row],[Cooperator''s Cash or In-Kind Match]])</f>
        <v>0</v>
      </c>
      <c r="K143" s="10"/>
    </row>
    <row r="144" spans="1:11" x14ac:dyDescent="0.3">
      <c r="A144" s="10"/>
      <c r="B144" s="11" t="s">
        <v>10</v>
      </c>
      <c r="C144" s="12" t="str">
        <f>IF(D144&lt;&gt;"", D144, _xlfn.XLOOKUP(B144, 'PA Items with Category'!A:A, 'PA Items with Category'!B:B, ""))</f>
        <v/>
      </c>
      <c r="D144" s="10"/>
      <c r="E144" s="13" t="s">
        <v>11</v>
      </c>
      <c r="F144" s="14"/>
      <c r="G144" s="13"/>
      <c r="H144" s="15">
        <f>IF(B144&lt;&gt;"match", F144*G144, "")</f>
        <v>0</v>
      </c>
      <c r="I144" s="15" t="str">
        <f t="shared" si="11"/>
        <v/>
      </c>
      <c r="J144" s="16">
        <f>SUM(TableBudget[[#This Row],[Requested Funds from NMED]]:TableBudget[[#This Row],[Cooperator''s Cash or In-Kind Match]])</f>
        <v>0</v>
      </c>
      <c r="K144" s="10"/>
    </row>
    <row r="145" spans="1:11" x14ac:dyDescent="0.3">
      <c r="A145" s="10"/>
      <c r="B145" s="11" t="s">
        <v>10</v>
      </c>
      <c r="C145" s="12" t="str">
        <f>IF(D145&lt;&gt;"", D145, _xlfn.XLOOKUP(B145, 'PA Items with Category'!A:A, 'PA Items with Category'!B:B, ""))</f>
        <v/>
      </c>
      <c r="D145" s="10"/>
      <c r="E145" s="13" t="s">
        <v>11</v>
      </c>
      <c r="F145" s="14"/>
      <c r="G145" s="13"/>
      <c r="H145" s="15">
        <f t="shared" ref="H145:H152" si="12">IF(B145&lt;&gt;"match", F145*G145, "")</f>
        <v>0</v>
      </c>
      <c r="I145" s="15" t="str">
        <f t="shared" si="11"/>
        <v/>
      </c>
      <c r="J145" s="16">
        <f>SUM(TableBudget[[#This Row],[Requested Funds from NMED]]:TableBudget[[#This Row],[Cooperator''s Cash or In-Kind Match]])</f>
        <v>0</v>
      </c>
      <c r="K145" s="10"/>
    </row>
    <row r="146" spans="1:11" x14ac:dyDescent="0.3">
      <c r="A146" s="10"/>
      <c r="B146" s="11" t="s">
        <v>10</v>
      </c>
      <c r="C146" s="12" t="str">
        <f>IF(D146&lt;&gt;"", D146, _xlfn.XLOOKUP(B146, 'PA Items with Category'!A:A, 'PA Items with Category'!B:B, ""))</f>
        <v/>
      </c>
      <c r="D146" s="10"/>
      <c r="E146" s="13" t="s">
        <v>11</v>
      </c>
      <c r="F146" s="14"/>
      <c r="G146" s="13"/>
      <c r="H146" s="15">
        <f t="shared" si="12"/>
        <v>0</v>
      </c>
      <c r="I146" s="15" t="str">
        <f t="shared" si="11"/>
        <v/>
      </c>
      <c r="J146" s="16">
        <f>SUM(TableBudget[[#This Row],[Requested Funds from NMED]]:TableBudget[[#This Row],[Cooperator''s Cash or In-Kind Match]])</f>
        <v>0</v>
      </c>
      <c r="K146" s="10"/>
    </row>
    <row r="147" spans="1:11" x14ac:dyDescent="0.3">
      <c r="A147" s="10"/>
      <c r="B147" s="11" t="s">
        <v>10</v>
      </c>
      <c r="C147" s="12" t="str">
        <f>IF(D147&lt;&gt;"", D147, _xlfn.XLOOKUP(B147, 'PA Items with Category'!A:A, 'PA Items with Category'!B:B, ""))</f>
        <v/>
      </c>
      <c r="D147" s="10"/>
      <c r="E147" s="13" t="s">
        <v>11</v>
      </c>
      <c r="F147" s="14"/>
      <c r="G147" s="13"/>
      <c r="H147" s="15">
        <f t="shared" si="12"/>
        <v>0</v>
      </c>
      <c r="I147" s="15" t="str">
        <f t="shared" si="11"/>
        <v/>
      </c>
      <c r="J147" s="16">
        <f>SUM(TableBudget[[#This Row],[Requested Funds from NMED]]:TableBudget[[#This Row],[Cooperator''s Cash or In-Kind Match]])</f>
        <v>0</v>
      </c>
      <c r="K147" s="10"/>
    </row>
    <row r="148" spans="1:11" x14ac:dyDescent="0.3">
      <c r="A148" s="10"/>
      <c r="B148" s="11" t="s">
        <v>10</v>
      </c>
      <c r="C148" s="12" t="str">
        <f>IF(D148&lt;&gt;"", D148, _xlfn.XLOOKUP(B148, 'PA Items with Category'!A:A, 'PA Items with Category'!B:B, ""))</f>
        <v/>
      </c>
      <c r="D148" s="10"/>
      <c r="E148" s="13" t="s">
        <v>11</v>
      </c>
      <c r="F148" s="14"/>
      <c r="G148" s="13"/>
      <c r="H148" s="15">
        <f t="shared" si="12"/>
        <v>0</v>
      </c>
      <c r="I148" s="15" t="str">
        <f t="shared" si="11"/>
        <v/>
      </c>
      <c r="J148" s="16">
        <f>SUM(TableBudget[[#This Row],[Requested Funds from NMED]]:TableBudget[[#This Row],[Cooperator''s Cash or In-Kind Match]])</f>
        <v>0</v>
      </c>
      <c r="K148" s="10"/>
    </row>
    <row r="149" spans="1:11" x14ac:dyDescent="0.3">
      <c r="A149" s="10"/>
      <c r="B149" s="11" t="s">
        <v>12</v>
      </c>
      <c r="C149" s="12" t="str">
        <f>IF(D149&lt;&gt;"", D149, _xlfn.XLOOKUP(B149, 'PA Items with Category'!A:A, 'PA Items with Category'!B:B, ""))</f>
        <v/>
      </c>
      <c r="D149" s="10"/>
      <c r="E149" s="13" t="s">
        <v>13</v>
      </c>
      <c r="F149" s="14"/>
      <c r="G149" s="13"/>
      <c r="H149" s="15">
        <f t="shared" si="12"/>
        <v>0</v>
      </c>
      <c r="I149" s="15" t="str">
        <f t="shared" si="11"/>
        <v/>
      </c>
      <c r="J149" s="16">
        <f>SUM(TableBudget[[#This Row],[Requested Funds from NMED]]:TableBudget[[#This Row],[Cooperator''s Cash or In-Kind Match]])</f>
        <v>0</v>
      </c>
      <c r="K149" s="10"/>
    </row>
    <row r="150" spans="1:11" x14ac:dyDescent="0.3">
      <c r="A150" s="10"/>
      <c r="B150" s="11" t="s">
        <v>12</v>
      </c>
      <c r="C150" s="12" t="str">
        <f>IF(D150&lt;&gt;"", D150, _xlfn.XLOOKUP(B150, 'PA Items with Category'!A:A, 'PA Items with Category'!B:B, ""))</f>
        <v/>
      </c>
      <c r="D150" s="10"/>
      <c r="E150" s="13" t="s">
        <v>13</v>
      </c>
      <c r="F150" s="14"/>
      <c r="G150" s="13"/>
      <c r="H150" s="15">
        <f t="shared" si="12"/>
        <v>0</v>
      </c>
      <c r="I150" s="15" t="str">
        <f t="shared" si="11"/>
        <v/>
      </c>
      <c r="J150" s="16">
        <f>SUM(TableBudget[[#This Row],[Requested Funds from NMED]]:TableBudget[[#This Row],[Cooperator''s Cash or In-Kind Match]])</f>
        <v>0</v>
      </c>
      <c r="K150" s="10"/>
    </row>
    <row r="151" spans="1:11" x14ac:dyDescent="0.3">
      <c r="A151" s="10"/>
      <c r="B151" s="11" t="s">
        <v>116</v>
      </c>
      <c r="C151" s="12" t="str">
        <f>IF(D151&lt;&gt;"", D151, _xlfn.XLOOKUP(B151, 'PA Items with Category'!A:A, 'PA Items with Category'!B:B, ""))</f>
        <v>TRAVEL</v>
      </c>
      <c r="D151" s="10" t="s">
        <v>27</v>
      </c>
      <c r="E151" s="13" t="s">
        <v>13</v>
      </c>
      <c r="F151" s="14"/>
      <c r="G151" s="13"/>
      <c r="H151" s="15">
        <f t="shared" si="12"/>
        <v>0</v>
      </c>
      <c r="I151" s="15" t="str">
        <f t="shared" si="11"/>
        <v/>
      </c>
      <c r="J151" s="16">
        <f>SUM(TableBudget[[#This Row],[Requested Funds from NMED]]:TableBudget[[#This Row],[Cooperator''s Cash or In-Kind Match]])</f>
        <v>0</v>
      </c>
      <c r="K151" s="10"/>
    </row>
    <row r="152" spans="1:11" x14ac:dyDescent="0.3">
      <c r="A152" s="10"/>
      <c r="B152" s="11" t="s">
        <v>117</v>
      </c>
      <c r="C152" s="12" t="str">
        <f>IF(D152&lt;&gt;"", D152, _xlfn.XLOOKUP(B152, 'PA Items with Category'!A:A, 'PA Items with Category'!B:B, ""))</f>
        <v>TRAVEL</v>
      </c>
      <c r="D152" s="10" t="s">
        <v>27</v>
      </c>
      <c r="E152" s="13" t="s">
        <v>13</v>
      </c>
      <c r="F152" s="14"/>
      <c r="G152" s="13"/>
      <c r="H152" s="15">
        <f t="shared" si="12"/>
        <v>0</v>
      </c>
      <c r="I152" s="15" t="str">
        <f t="shared" si="11"/>
        <v/>
      </c>
      <c r="J152" s="16">
        <f>SUM(TableBudget[[#This Row],[Requested Funds from NMED]]:TableBudget[[#This Row],[Cooperator''s Cash or In-Kind Match]])</f>
        <v>0</v>
      </c>
      <c r="K152" s="10"/>
    </row>
    <row r="153" spans="1:11" x14ac:dyDescent="0.3">
      <c r="A153" s="10"/>
      <c r="B153" s="11" t="s">
        <v>128</v>
      </c>
      <c r="C153" s="12" t="str">
        <f>IF(D153&lt;&gt;"", D153, _xlfn.XLOOKUP(B153, 'PA Items with Category'!A:A, 'PA Items with Category'!B:B, ""))</f>
        <v>TAX</v>
      </c>
      <c r="D153" s="10" t="s">
        <v>107</v>
      </c>
      <c r="E153" s="13" t="s">
        <v>13</v>
      </c>
      <c r="F153" s="14"/>
      <c r="G153" s="44"/>
      <c r="H153" s="15">
        <f>TableBudget[[#This Row],[Unit Rate]]</f>
        <v>0</v>
      </c>
      <c r="I153" s="15" t="str">
        <f t="shared" si="11"/>
        <v/>
      </c>
      <c r="J153" s="16">
        <f>SUM(TableBudget[[#This Row],[Requested Funds from NMED]]:TableBudget[[#This Row],[Cooperator''s Cash or In-Kind Match]])</f>
        <v>0</v>
      </c>
      <c r="K153" s="10"/>
    </row>
    <row r="154" spans="1:11" ht="15" thickBot="1" x14ac:dyDescent="0.35">
      <c r="A154" s="10"/>
      <c r="B154" s="19" t="s">
        <v>129</v>
      </c>
      <c r="C154" s="12" t="str">
        <f>IF(D154&lt;&gt;"", D154, _xlfn.XLOOKUP(B154, 'PA Items with Category'!A:A, 'PA Items with Category'!B:B, ""))</f>
        <v>TAX</v>
      </c>
      <c r="D154" s="10" t="s">
        <v>107</v>
      </c>
      <c r="E154" s="13" t="s">
        <v>13</v>
      </c>
      <c r="F154" s="20"/>
      <c r="G154" s="45"/>
      <c r="H154" s="15">
        <f>TableBudget[[#This Row],[Unit Rate]]</f>
        <v>0</v>
      </c>
      <c r="I154" s="15" t="str">
        <f t="shared" si="11"/>
        <v/>
      </c>
      <c r="J154" s="16">
        <f>SUM(TableBudget[[#This Row],[Requested Funds from NMED]]:TableBudget[[#This Row],[Cooperator''s Cash or In-Kind Match]])</f>
        <v>0</v>
      </c>
      <c r="K154" s="10"/>
    </row>
    <row r="155" spans="1:11" ht="15" thickBot="1" x14ac:dyDescent="0.35">
      <c r="A155" s="29"/>
      <c r="B155" s="30" t="s">
        <v>23</v>
      </c>
      <c r="C155" s="31"/>
      <c r="D155" s="31"/>
      <c r="E155" s="31"/>
      <c r="F155" s="32"/>
      <c r="G155" s="41"/>
      <c r="H155" s="33">
        <f>SUM(H6:H153)</f>
        <v>0</v>
      </c>
      <c r="I155" s="34">
        <f>SUM(I6:I153)</f>
        <v>0</v>
      </c>
      <c r="J155" s="34">
        <f>SUM(J6:J153)</f>
        <v>0</v>
      </c>
      <c r="K155" s="35"/>
    </row>
  </sheetData>
  <sheetProtection sheet="1" objects="1" scenarios="1" deleteRows="0"/>
  <mergeCells count="2">
    <mergeCell ref="A3:G3"/>
    <mergeCell ref="H3:K3"/>
  </mergeCells>
  <phoneticPr fontId="8" type="noConversion"/>
  <conditionalFormatting sqref="B6:B154">
    <cfRule type="containsText" dxfId="3" priority="12" operator="containsText" text="Match">
      <formula>NOT(ISERROR(SEARCH("Match",B6)))</formula>
    </cfRule>
  </conditionalFormatting>
  <conditionalFormatting sqref="E6:E154">
    <cfRule type="cellIs" dxfId="2" priority="13" operator="equal">
      <formula>"N"</formula>
    </cfRule>
    <cfRule type="cellIs" dxfId="1" priority="14" operator="equal">
      <formula>"Y"</formula>
    </cfRule>
  </conditionalFormatting>
  <conditionalFormatting sqref="I6:I19 I21:I34 I36:I49 I51:I64 I66:I79 I81:I94 I96:I109 I111:I124 I126:I139 I141:I154">
    <cfRule type="expression" dxfId="0" priority="11">
      <formula>$B6="Match"</formula>
    </cfRule>
  </conditionalFormatting>
  <dataValidations count="2">
    <dataValidation type="list" allowBlank="1" showInputMessage="1" showErrorMessage="1" sqref="E6:E154" xr:uid="{E4F465DF-2831-443B-BE82-2D613F7B0BF4}">
      <formula1>"Y, N"</formula1>
    </dataValidation>
    <dataValidation type="list" allowBlank="1" showInputMessage="1" showErrorMessage="1" sqref="D6:D154" xr:uid="{6DD23B0C-47CE-43EF-AB06-FBFADCA9F4BA}">
      <formula1>"PERSONNEL, EQUIPMENT, TRAVEL, SUB CONTRACTUAL, SUPPLIES, OTHER, TAX"</formula1>
    </dataValidation>
  </dataValidations>
  <pageMargins left="0.95" right="0.7" top="0.75" bottom="0.75" header="0.3" footer="0.3"/>
  <pageSetup paperSize="3" fitToWidth="3" fitToHeight="3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430E57-5000-4DAB-9DA8-16B670CE3AF9}">
          <x14:formula1>
            <xm:f>'PA Items with Category'!$A$2:$A$73</xm:f>
          </x14:formula1>
          <xm:sqref>B6:B13 B141:B148 B21:B28 B36:B43 B51:B58 B81:B88 B96:B103 B111:B118 B126:B133 B66:B73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0F53-908C-4982-AD27-2B67A3A78B04}">
  <sheetPr codeName="Sheet4"/>
  <dimension ref="A1:D14"/>
  <sheetViews>
    <sheetView zoomScale="180" zoomScaleNormal="180" workbookViewId="0"/>
  </sheetViews>
  <sheetFormatPr defaultRowHeight="14.4" x14ac:dyDescent="0.3"/>
  <cols>
    <col min="1" max="1" width="33.109375" customWidth="1"/>
    <col min="2" max="2" width="29.88671875" customWidth="1"/>
    <col min="3" max="3" width="36.6640625" customWidth="1"/>
    <col min="4" max="4" width="37.6640625" customWidth="1"/>
  </cols>
  <sheetData>
    <row r="1" spans="1:4" x14ac:dyDescent="0.3">
      <c r="A1" s="36" t="s">
        <v>24</v>
      </c>
      <c r="B1" s="36" t="s">
        <v>118</v>
      </c>
      <c r="C1" s="36" t="s">
        <v>115</v>
      </c>
      <c r="D1" s="36" t="s">
        <v>120</v>
      </c>
    </row>
    <row r="2" spans="1:4" x14ac:dyDescent="0.3">
      <c r="A2" s="51" t="s">
        <v>110</v>
      </c>
      <c r="B2" s="40">
        <f>SUMIF('Budget Sheet'!C:C, "PERSONNEL", 'Budget Sheet'!H:H)</f>
        <v>0</v>
      </c>
      <c r="C2" s="40">
        <f>SUMIF('Budget Sheet'!C:C, "PERSONNEL", 'Budget Sheet'!I:I)</f>
        <v>0</v>
      </c>
      <c r="D2" s="40">
        <f>SUM(B2:C2)</f>
        <v>0</v>
      </c>
    </row>
    <row r="3" spans="1:4" x14ac:dyDescent="0.3">
      <c r="A3" s="51" t="s">
        <v>105</v>
      </c>
      <c r="B3" s="40">
        <f>SUMIF('Budget Sheet'!C:C, "TRAVEL", 'Budget Sheet'!H:H)</f>
        <v>0</v>
      </c>
      <c r="C3" s="40">
        <f>SUMIF('Budget Sheet'!C:C, "TRAVEL", 'Budget Sheet'!I:I)</f>
        <v>0</v>
      </c>
      <c r="D3" s="40">
        <f>SUM(B3:C3)</f>
        <v>0</v>
      </c>
    </row>
    <row r="4" spans="1:4" x14ac:dyDescent="0.3">
      <c r="A4" s="51" t="s">
        <v>111</v>
      </c>
      <c r="B4" s="40">
        <f>SUMIF('Budget Sheet'!C:C, "EQUIPMENT", 'Budget Sheet'!H:H)</f>
        <v>0</v>
      </c>
      <c r="C4" s="40">
        <f>SUMIF('Budget Sheet'!C:C, "EQUIPMENT", 'Budget Sheet'!I:I)</f>
        <v>0</v>
      </c>
      <c r="D4" s="40">
        <f>SUM(B4:C4)</f>
        <v>0</v>
      </c>
    </row>
    <row r="5" spans="1:4" x14ac:dyDescent="0.3">
      <c r="A5" s="51" t="s">
        <v>112</v>
      </c>
      <c r="B5" s="40">
        <f>SUMIF('Budget Sheet'!C:C, "SUPPLIES", 'Budget Sheet'!H:H)</f>
        <v>0</v>
      </c>
      <c r="C5" s="40">
        <f>SUMIF('Budget Sheet'!C:C, "SUPPLIES", 'Budget Sheet'!I:I)</f>
        <v>0</v>
      </c>
      <c r="D5" s="40">
        <f>SUM(B5:C5)</f>
        <v>0</v>
      </c>
    </row>
    <row r="6" spans="1:4" x14ac:dyDescent="0.3">
      <c r="A6" s="51" t="s">
        <v>113</v>
      </c>
      <c r="B6" s="40">
        <f>SUMIF('Budget Sheet'!C:C, "SUB CONTRACTUAL", 'Budget Sheet'!H:H)</f>
        <v>0</v>
      </c>
      <c r="C6" s="40">
        <f>SUMIF('Budget Sheet'!C:C, "SUB CONTRACTUAL", 'Budget Sheet'!I:I)</f>
        <v>0</v>
      </c>
      <c r="D6" s="40">
        <f t="shared" ref="D6:D9" si="0">SUM(B6:C6)</f>
        <v>0</v>
      </c>
    </row>
    <row r="7" spans="1:4" x14ac:dyDescent="0.3">
      <c r="A7" s="51" t="s">
        <v>12</v>
      </c>
      <c r="B7" s="40">
        <f>SUMIF('Budget Sheet'!C:C, "OTHER", 'Budget Sheet'!H:H)</f>
        <v>0</v>
      </c>
      <c r="C7" s="40">
        <f>SUMIF('Budget Sheet'!C:C, "OTHER", 'Budget Sheet'!I:I)</f>
        <v>0</v>
      </c>
      <c r="D7" s="40">
        <f t="shared" si="0"/>
        <v>0</v>
      </c>
    </row>
    <row r="8" spans="1:4" x14ac:dyDescent="0.3">
      <c r="A8" s="51" t="s">
        <v>106</v>
      </c>
      <c r="B8" s="40">
        <f>SUMIF('Budget Sheet'!C:C, "TAX", 'Budget Sheet'!H:H)</f>
        <v>0</v>
      </c>
      <c r="C8" s="40">
        <f>SUMIF('Budget Sheet'!C:C, "TAX", 'Budget Sheet'!I:I)</f>
        <v>0</v>
      </c>
      <c r="D8" s="40">
        <f t="shared" si="0"/>
        <v>0</v>
      </c>
    </row>
    <row r="9" spans="1:4" x14ac:dyDescent="0.3">
      <c r="A9" s="37" t="s">
        <v>29</v>
      </c>
      <c r="B9" s="38">
        <f>SUM(B2:B8)</f>
        <v>0</v>
      </c>
      <c r="C9" s="38">
        <f>SUM(C2:C8)</f>
        <v>0</v>
      </c>
      <c r="D9" s="39">
        <f t="shared" si="0"/>
        <v>0</v>
      </c>
    </row>
    <row r="11" spans="1:4" ht="15" thickBot="1" x14ac:dyDescent="0.35"/>
    <row r="12" spans="1:4" ht="14.4" customHeight="1" x14ac:dyDescent="0.3">
      <c r="A12" s="66" t="s">
        <v>30</v>
      </c>
      <c r="B12" s="67"/>
      <c r="C12" s="67"/>
      <c r="D12" s="67"/>
    </row>
    <row r="13" spans="1:4" ht="14.4" customHeight="1" x14ac:dyDescent="0.3">
      <c r="A13" s="68"/>
      <c r="B13" s="69"/>
      <c r="C13" s="69"/>
      <c r="D13" s="69"/>
    </row>
    <row r="14" spans="1:4" ht="15" customHeight="1" thickBot="1" x14ac:dyDescent="0.35">
      <c r="A14" s="70"/>
      <c r="B14" s="71"/>
      <c r="C14" s="71"/>
      <c r="D14" s="71"/>
    </row>
  </sheetData>
  <sheetProtection sheet="1" objects="1" scenarios="1" selectLockedCells="1" selectUnlockedCells="1"/>
  <protectedRanges>
    <protectedRange algorithmName="SHA-512" hashValue="LJ7nWij8b4sREdKH68bIL8qMGjOAgMvep//USRGwdKhJ5DvZp4+t05e+NM/XX6Ocp12Pvp+gJsvtTE0lnVLlTw==" saltValue="+tUSwFH8H9i6d5nvTgiAlg==" spinCount="100000" sqref="A12:D14" name="Range1_2"/>
  </protectedRanges>
  <mergeCells count="1">
    <mergeCell ref="A12:D14"/>
  </mergeCells>
  <pageMargins left="0.7" right="0.7" top="0.75" bottom="0.75" header="0.3" footer="0.3"/>
  <ignoredErrors>
    <ignoredError sqref="C2:C9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BE82-E758-49B7-9A44-4BF5E13ACE28}">
  <sheetPr codeName="Sheet5"/>
  <dimension ref="A1:E20"/>
  <sheetViews>
    <sheetView zoomScale="180" zoomScaleNormal="180" workbookViewId="0">
      <selection activeCell="A11" sqref="A11"/>
    </sheetView>
  </sheetViews>
  <sheetFormatPr defaultRowHeight="14.4" x14ac:dyDescent="0.3"/>
  <cols>
    <col min="1" max="1" width="30.77734375" customWidth="1"/>
    <col min="2" max="2" width="29.5546875" customWidth="1"/>
    <col min="3" max="3" width="28.109375" bestFit="1" customWidth="1"/>
    <col min="4" max="4" width="19.6640625" style="2" customWidth="1"/>
    <col min="5" max="5" width="33" customWidth="1"/>
    <col min="6" max="6" width="15.5546875" customWidth="1"/>
    <col min="7" max="7" width="25.44140625" bestFit="1" customWidth="1"/>
    <col min="8" max="8" width="30.109375" customWidth="1"/>
    <col min="9" max="10" width="17.6640625" customWidth="1"/>
  </cols>
  <sheetData>
    <row r="1" spans="1:5" s="3" customFormat="1" x14ac:dyDescent="0.3">
      <c r="A1" s="49" t="s">
        <v>122</v>
      </c>
      <c r="B1" s="49" t="s">
        <v>123</v>
      </c>
      <c r="C1" s="49" t="s">
        <v>124</v>
      </c>
      <c r="D1" s="50" t="s">
        <v>31</v>
      </c>
      <c r="E1" s="49" t="s">
        <v>132</v>
      </c>
    </row>
    <row r="2" spans="1:5" s="3" customFormat="1" x14ac:dyDescent="0.3">
      <c r="A2" s="55"/>
      <c r="B2" s="55"/>
      <c r="C2" s="55"/>
      <c r="D2" s="56"/>
      <c r="E2" s="56"/>
    </row>
    <row r="3" spans="1:5" s="3" customFormat="1" x14ac:dyDescent="0.3">
      <c r="A3" s="55"/>
      <c r="B3" s="55"/>
      <c r="C3" s="55"/>
      <c r="D3" s="56"/>
      <c r="E3" s="56"/>
    </row>
    <row r="4" spans="1:5" s="3" customFormat="1" x14ac:dyDescent="0.3">
      <c r="A4" s="55"/>
      <c r="B4" s="55"/>
      <c r="C4" s="55"/>
      <c r="D4" s="56"/>
      <c r="E4" s="56"/>
    </row>
    <row r="5" spans="1:5" s="3" customFormat="1" x14ac:dyDescent="0.3">
      <c r="A5" s="55"/>
      <c r="B5" s="55"/>
      <c r="C5" s="55"/>
      <c r="D5" s="56"/>
      <c r="E5" s="56"/>
    </row>
    <row r="6" spans="1:5" s="3" customFormat="1" x14ac:dyDescent="0.3">
      <c r="A6" s="55"/>
      <c r="B6" s="55"/>
      <c r="C6" s="55"/>
      <c r="D6" s="56"/>
      <c r="E6" s="56"/>
    </row>
    <row r="7" spans="1:5" s="3" customFormat="1" x14ac:dyDescent="0.3">
      <c r="A7" s="55"/>
      <c r="B7" s="55"/>
      <c r="C7" s="55"/>
      <c r="D7" s="56"/>
      <c r="E7" s="56"/>
    </row>
    <row r="8" spans="1:5" s="3" customFormat="1" x14ac:dyDescent="0.3">
      <c r="A8" s="55"/>
      <c r="B8" s="55"/>
      <c r="C8" s="55"/>
      <c r="D8" s="56"/>
      <c r="E8" s="56"/>
    </row>
    <row r="9" spans="1:5" s="3" customFormat="1" x14ac:dyDescent="0.3">
      <c r="A9" s="55"/>
      <c r="B9" s="55"/>
      <c r="C9" s="55"/>
      <c r="D9" s="56"/>
      <c r="E9" s="56"/>
    </row>
    <row r="10" spans="1:5" s="3" customFormat="1" x14ac:dyDescent="0.3">
      <c r="A10" s="55"/>
      <c r="B10" s="55"/>
      <c r="C10" s="55"/>
      <c r="D10" s="56"/>
      <c r="E10" s="56"/>
    </row>
    <row r="11" spans="1:5" s="3" customFormat="1" x14ac:dyDescent="0.3">
      <c r="A11" s="55"/>
      <c r="B11" s="55"/>
      <c r="C11" s="55"/>
      <c r="D11" s="56"/>
      <c r="E11" s="56"/>
    </row>
    <row r="12" spans="1:5" s="3" customFormat="1" x14ac:dyDescent="0.3">
      <c r="A12" s="55"/>
      <c r="B12" s="55"/>
      <c r="C12" s="55"/>
      <c r="D12" s="56"/>
      <c r="E12" s="56"/>
    </row>
    <row r="13" spans="1:5" s="3" customFormat="1" x14ac:dyDescent="0.3">
      <c r="A13" s="55"/>
      <c r="B13" s="55"/>
      <c r="C13" s="55"/>
      <c r="D13" s="56"/>
      <c r="E13" s="56"/>
    </row>
    <row r="14" spans="1:5" s="3" customFormat="1" x14ac:dyDescent="0.3">
      <c r="A14" s="55"/>
      <c r="B14" s="55"/>
      <c r="C14" s="55"/>
      <c r="D14" s="56"/>
      <c r="E14" s="56"/>
    </row>
    <row r="15" spans="1:5" s="3" customFormat="1" x14ac:dyDescent="0.3">
      <c r="A15" s="55"/>
      <c r="B15" s="55"/>
      <c r="C15" s="55"/>
      <c r="D15" s="56"/>
      <c r="E15" s="56"/>
    </row>
    <row r="16" spans="1:5" x14ac:dyDescent="0.3">
      <c r="E16" s="2"/>
    </row>
    <row r="17" spans="1:5" ht="15" thickBot="1" x14ac:dyDescent="0.35">
      <c r="E17" s="2"/>
    </row>
    <row r="18" spans="1:5" ht="14.4" customHeight="1" x14ac:dyDescent="0.3">
      <c r="A18" s="66" t="s">
        <v>32</v>
      </c>
      <c r="B18" s="67"/>
      <c r="C18" s="67"/>
      <c r="D18" s="67"/>
      <c r="E18" s="72"/>
    </row>
    <row r="19" spans="1:5" ht="14.4" customHeight="1" x14ac:dyDescent="0.3">
      <c r="A19" s="68"/>
      <c r="B19" s="69"/>
      <c r="C19" s="69"/>
      <c r="D19" s="69"/>
      <c r="E19" s="73"/>
    </row>
    <row r="20" spans="1:5" ht="15" customHeight="1" thickBot="1" x14ac:dyDescent="0.35">
      <c r="A20" s="70"/>
      <c r="B20" s="71"/>
      <c r="C20" s="71"/>
      <c r="D20" s="71"/>
      <c r="E20" s="74"/>
    </row>
  </sheetData>
  <sheetProtection sheet="1" objects="1" scenarios="1" formatCells="0" formatColumns="0" formatRows="0" insertColumns="0" insertRows="0" deleteColumns="0" deleteRows="0"/>
  <protectedRanges>
    <protectedRange algorithmName="SHA-512" hashValue="LJ7nWij8b4sREdKH68bIL8qMGjOAgMvep//USRGwdKhJ5DvZp4+t05e+NM/XX6Ocp12Pvp+gJsvtTE0lnVLlTw==" saltValue="+tUSwFH8H9i6d5nvTgiAlg==" spinCount="100000" sqref="A18:E20" name="Range1_2_1"/>
  </protectedRanges>
  <mergeCells count="1">
    <mergeCell ref="A18:E20"/>
  </mergeCells>
  <dataValidations count="1">
    <dataValidation type="list" allowBlank="1" showInputMessage="1" showErrorMessage="1" sqref="B2:B15" xr:uid="{AE72B271-3772-48A2-8D34-20FB484C7584}">
      <formula1>"Y, N"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15D4-5E88-4F41-B74B-32A294B056B6}">
  <sheetPr codeName="Sheet6"/>
  <dimension ref="A1:B73"/>
  <sheetViews>
    <sheetView zoomScale="140" zoomScaleNormal="140" workbookViewId="0">
      <selection activeCell="D17" sqref="D17"/>
    </sheetView>
  </sheetViews>
  <sheetFormatPr defaultRowHeight="14.4" x14ac:dyDescent="0.3"/>
  <cols>
    <col min="1" max="1" width="93.109375" style="5" customWidth="1"/>
    <col min="2" max="2" width="47.5546875" style="4" customWidth="1"/>
    <col min="3" max="3" width="27.109375" customWidth="1"/>
  </cols>
  <sheetData>
    <row r="1" spans="1:2" x14ac:dyDescent="0.3">
      <c r="A1" s="42" t="s">
        <v>114</v>
      </c>
    </row>
    <row r="2" spans="1:2" x14ac:dyDescent="0.3">
      <c r="A2" s="5" t="s">
        <v>10</v>
      </c>
      <c r="B2" s="17" t="s">
        <v>109</v>
      </c>
    </row>
    <row r="3" spans="1:2" ht="15.6" x14ac:dyDescent="0.3">
      <c r="A3" s="43" t="s">
        <v>103</v>
      </c>
      <c r="B3" s="17" t="s">
        <v>109</v>
      </c>
    </row>
    <row r="4" spans="1:2" x14ac:dyDescent="0.3">
      <c r="A4" s="5" t="s">
        <v>33</v>
      </c>
      <c r="B4" s="4" t="s">
        <v>26</v>
      </c>
    </row>
    <row r="5" spans="1:2" x14ac:dyDescent="0.3">
      <c r="A5" s="5" t="s">
        <v>34</v>
      </c>
      <c r="B5" s="4" t="s">
        <v>26</v>
      </c>
    </row>
    <row r="6" spans="1:2" x14ac:dyDescent="0.3">
      <c r="A6" s="5" t="s">
        <v>35</v>
      </c>
      <c r="B6" s="4" t="s">
        <v>26</v>
      </c>
    </row>
    <row r="7" spans="1:2" x14ac:dyDescent="0.3">
      <c r="A7" s="5" t="s">
        <v>36</v>
      </c>
      <c r="B7" s="4" t="s">
        <v>26</v>
      </c>
    </row>
    <row r="8" spans="1:2" x14ac:dyDescent="0.3">
      <c r="A8" s="5" t="s">
        <v>37</v>
      </c>
      <c r="B8" s="4" t="s">
        <v>26</v>
      </c>
    </row>
    <row r="9" spans="1:2" x14ac:dyDescent="0.3">
      <c r="A9" s="5" t="s">
        <v>38</v>
      </c>
      <c r="B9" s="4" t="s">
        <v>26</v>
      </c>
    </row>
    <row r="10" spans="1:2" x14ac:dyDescent="0.3">
      <c r="A10" s="5" t="s">
        <v>39</v>
      </c>
      <c r="B10" s="4" t="s">
        <v>26</v>
      </c>
    </row>
    <row r="11" spans="1:2" x14ac:dyDescent="0.3">
      <c r="A11" s="5" t="s">
        <v>40</v>
      </c>
      <c r="B11" s="4" t="s">
        <v>26</v>
      </c>
    </row>
    <row r="12" spans="1:2" ht="28.8" x14ac:dyDescent="0.3">
      <c r="A12" s="5" t="s">
        <v>41</v>
      </c>
      <c r="B12" s="4" t="s">
        <v>27</v>
      </c>
    </row>
    <row r="13" spans="1:2" x14ac:dyDescent="0.3">
      <c r="A13" s="5" t="s">
        <v>42</v>
      </c>
      <c r="B13" s="4" t="s">
        <v>27</v>
      </c>
    </row>
    <row r="14" spans="1:2" x14ac:dyDescent="0.3">
      <c r="A14" s="5" t="s">
        <v>43</v>
      </c>
      <c r="B14" s="4" t="s">
        <v>27</v>
      </c>
    </row>
    <row r="15" spans="1:2" x14ac:dyDescent="0.3">
      <c r="A15" s="5" t="s">
        <v>44</v>
      </c>
      <c r="B15" s="4" t="s">
        <v>26</v>
      </c>
    </row>
    <row r="16" spans="1:2" x14ac:dyDescent="0.3">
      <c r="A16" s="5" t="s">
        <v>45</v>
      </c>
      <c r="B16" s="4" t="s">
        <v>26</v>
      </c>
    </row>
    <row r="17" spans="1:2" x14ac:dyDescent="0.3">
      <c r="A17" s="5" t="s">
        <v>46</v>
      </c>
      <c r="B17" s="4" t="s">
        <v>26</v>
      </c>
    </row>
    <row r="18" spans="1:2" ht="30.75" customHeight="1" x14ac:dyDescent="0.3">
      <c r="A18" s="5" t="s">
        <v>47</v>
      </c>
      <c r="B18" s="4" t="s">
        <v>26</v>
      </c>
    </row>
    <row r="19" spans="1:2" x14ac:dyDescent="0.3">
      <c r="A19" s="5" t="s">
        <v>48</v>
      </c>
      <c r="B19" s="4" t="s">
        <v>26</v>
      </c>
    </row>
    <row r="20" spans="1:2" ht="28.8" x14ac:dyDescent="0.3">
      <c r="A20" s="5" t="s">
        <v>49</v>
      </c>
      <c r="B20" s="4" t="s">
        <v>26</v>
      </c>
    </row>
    <row r="21" spans="1:2" ht="28.8" x14ac:dyDescent="0.3">
      <c r="A21" s="5" t="s">
        <v>50</v>
      </c>
      <c r="B21" s="4" t="s">
        <v>26</v>
      </c>
    </row>
    <row r="22" spans="1:2" ht="28.8" x14ac:dyDescent="0.3">
      <c r="A22" s="5" t="s">
        <v>51</v>
      </c>
      <c r="B22" s="4" t="s">
        <v>26</v>
      </c>
    </row>
    <row r="23" spans="1:2" ht="28.8" x14ac:dyDescent="0.3">
      <c r="A23" s="5" t="s">
        <v>52</v>
      </c>
      <c r="B23" s="4" t="s">
        <v>26</v>
      </c>
    </row>
    <row r="24" spans="1:2" x14ac:dyDescent="0.3">
      <c r="A24" s="5" t="s">
        <v>53</v>
      </c>
      <c r="B24" s="4" t="s">
        <v>26</v>
      </c>
    </row>
    <row r="25" spans="1:2" x14ac:dyDescent="0.3">
      <c r="A25" s="5" t="s">
        <v>54</v>
      </c>
      <c r="B25" s="4" t="s">
        <v>26</v>
      </c>
    </row>
    <row r="26" spans="1:2" ht="28.8" x14ac:dyDescent="0.3">
      <c r="A26" s="5" t="s">
        <v>55</v>
      </c>
      <c r="B26" s="4" t="s">
        <v>26</v>
      </c>
    </row>
    <row r="27" spans="1:2" ht="28.8" x14ac:dyDescent="0.3">
      <c r="A27" s="5" t="s">
        <v>56</v>
      </c>
      <c r="B27" s="4" t="s">
        <v>26</v>
      </c>
    </row>
    <row r="28" spans="1:2" x14ac:dyDescent="0.3">
      <c r="A28" s="5" t="s">
        <v>57</v>
      </c>
      <c r="B28" s="4" t="s">
        <v>26</v>
      </c>
    </row>
    <row r="29" spans="1:2" x14ac:dyDescent="0.3">
      <c r="A29" s="5" t="s">
        <v>58</v>
      </c>
      <c r="B29" s="4" t="s">
        <v>26</v>
      </c>
    </row>
    <row r="30" spans="1:2" ht="28.8" x14ac:dyDescent="0.3">
      <c r="A30" s="5" t="s">
        <v>59</v>
      </c>
      <c r="B30" s="4" t="s">
        <v>26</v>
      </c>
    </row>
    <row r="31" spans="1:2" x14ac:dyDescent="0.3">
      <c r="A31" s="5" t="s">
        <v>60</v>
      </c>
      <c r="B31" s="4" t="s">
        <v>26</v>
      </c>
    </row>
    <row r="32" spans="1:2" x14ac:dyDescent="0.3">
      <c r="A32" s="5" t="s">
        <v>61</v>
      </c>
      <c r="B32" s="4" t="s">
        <v>26</v>
      </c>
    </row>
    <row r="33" spans="1:2" x14ac:dyDescent="0.3">
      <c r="A33" s="5" t="s">
        <v>62</v>
      </c>
      <c r="B33" s="4" t="s">
        <v>26</v>
      </c>
    </row>
    <row r="34" spans="1:2" ht="43.2" x14ac:dyDescent="0.3">
      <c r="A34" s="5" t="s">
        <v>63</v>
      </c>
      <c r="B34" s="4" t="s">
        <v>26</v>
      </c>
    </row>
    <row r="35" spans="1:2" ht="28.8" x14ac:dyDescent="0.3">
      <c r="A35" s="5" t="s">
        <v>64</v>
      </c>
      <c r="B35" s="4" t="s">
        <v>26</v>
      </c>
    </row>
    <row r="36" spans="1:2" ht="28.8" x14ac:dyDescent="0.3">
      <c r="A36" s="5" t="s">
        <v>65</v>
      </c>
      <c r="B36" s="4" t="s">
        <v>26</v>
      </c>
    </row>
    <row r="37" spans="1:2" ht="28.8" x14ac:dyDescent="0.3">
      <c r="A37" s="5" t="s">
        <v>66</v>
      </c>
      <c r="B37" s="4" t="s">
        <v>26</v>
      </c>
    </row>
    <row r="38" spans="1:2" x14ac:dyDescent="0.3">
      <c r="A38" s="5" t="s">
        <v>67</v>
      </c>
      <c r="B38" s="4" t="s">
        <v>26</v>
      </c>
    </row>
    <row r="39" spans="1:2" x14ac:dyDescent="0.3">
      <c r="A39" s="5" t="s">
        <v>68</v>
      </c>
      <c r="B39" s="4" t="s">
        <v>26</v>
      </c>
    </row>
    <row r="40" spans="1:2" x14ac:dyDescent="0.3">
      <c r="A40" s="5" t="s">
        <v>69</v>
      </c>
      <c r="B40" s="4" t="s">
        <v>26</v>
      </c>
    </row>
    <row r="41" spans="1:2" x14ac:dyDescent="0.3">
      <c r="A41" s="5" t="s">
        <v>70</v>
      </c>
      <c r="B41" s="4" t="s">
        <v>26</v>
      </c>
    </row>
    <row r="42" spans="1:2" x14ac:dyDescent="0.3">
      <c r="A42" s="5" t="s">
        <v>71</v>
      </c>
      <c r="B42" s="4" t="s">
        <v>26</v>
      </c>
    </row>
    <row r="43" spans="1:2" x14ac:dyDescent="0.3">
      <c r="A43" s="5" t="s">
        <v>72</v>
      </c>
      <c r="B43" s="4" t="s">
        <v>27</v>
      </c>
    </row>
    <row r="44" spans="1:2" x14ac:dyDescent="0.3">
      <c r="A44" s="5" t="s">
        <v>73</v>
      </c>
      <c r="B44" s="4" t="s">
        <v>27</v>
      </c>
    </row>
    <row r="45" spans="1:2" x14ac:dyDescent="0.3">
      <c r="A45" s="5" t="s">
        <v>74</v>
      </c>
      <c r="B45" s="4" t="s">
        <v>25</v>
      </c>
    </row>
    <row r="46" spans="1:2" x14ac:dyDescent="0.3">
      <c r="A46" s="5" t="s">
        <v>75</v>
      </c>
      <c r="B46" s="4" t="s">
        <v>25</v>
      </c>
    </row>
    <row r="47" spans="1:2" x14ac:dyDescent="0.3">
      <c r="A47" s="5" t="s">
        <v>76</v>
      </c>
      <c r="B47" s="4" t="s">
        <v>25</v>
      </c>
    </row>
    <row r="48" spans="1:2" x14ac:dyDescent="0.3">
      <c r="A48" s="5" t="s">
        <v>77</v>
      </c>
      <c r="B48" s="4" t="s">
        <v>25</v>
      </c>
    </row>
    <row r="49" spans="1:2" x14ac:dyDescent="0.3">
      <c r="A49" s="5" t="s">
        <v>78</v>
      </c>
      <c r="B49" s="4" t="s">
        <v>25</v>
      </c>
    </row>
    <row r="50" spans="1:2" x14ac:dyDescent="0.3">
      <c r="A50" s="5" t="s">
        <v>79</v>
      </c>
      <c r="B50" s="4" t="s">
        <v>25</v>
      </c>
    </row>
    <row r="51" spans="1:2" ht="28.8" x14ac:dyDescent="0.3">
      <c r="A51" s="5" t="s">
        <v>80</v>
      </c>
      <c r="B51" s="4" t="s">
        <v>25</v>
      </c>
    </row>
    <row r="52" spans="1:2" x14ac:dyDescent="0.3">
      <c r="A52" s="5" t="s">
        <v>81</v>
      </c>
      <c r="B52" s="4" t="s">
        <v>25</v>
      </c>
    </row>
    <row r="53" spans="1:2" x14ac:dyDescent="0.3">
      <c r="A53" s="5" t="s">
        <v>82</v>
      </c>
      <c r="B53" s="4" t="s">
        <v>25</v>
      </c>
    </row>
    <row r="54" spans="1:2" x14ac:dyDescent="0.3">
      <c r="A54" s="5" t="s">
        <v>83</v>
      </c>
      <c r="B54" s="4" t="s">
        <v>25</v>
      </c>
    </row>
    <row r="55" spans="1:2" x14ac:dyDescent="0.3">
      <c r="A55" s="5" t="s">
        <v>84</v>
      </c>
      <c r="B55" s="4" t="s">
        <v>25</v>
      </c>
    </row>
    <row r="56" spans="1:2" x14ac:dyDescent="0.3">
      <c r="A56" s="5" t="s">
        <v>85</v>
      </c>
      <c r="B56" s="4" t="s">
        <v>28</v>
      </c>
    </row>
    <row r="57" spans="1:2" x14ac:dyDescent="0.3">
      <c r="A57" s="5" t="s">
        <v>86</v>
      </c>
      <c r="B57" s="4" t="s">
        <v>28</v>
      </c>
    </row>
    <row r="58" spans="1:2" x14ac:dyDescent="0.3">
      <c r="A58" s="5" t="s">
        <v>87</v>
      </c>
      <c r="B58" s="4" t="s">
        <v>28</v>
      </c>
    </row>
    <row r="59" spans="1:2" x14ac:dyDescent="0.3">
      <c r="A59" s="5" t="s">
        <v>88</v>
      </c>
      <c r="B59" s="4" t="s">
        <v>28</v>
      </c>
    </row>
    <row r="60" spans="1:2" x14ac:dyDescent="0.3">
      <c r="A60" s="5" t="s">
        <v>89</v>
      </c>
      <c r="B60" s="4" t="s">
        <v>28</v>
      </c>
    </row>
    <row r="61" spans="1:2" ht="28.8" x14ac:dyDescent="0.3">
      <c r="A61" s="5" t="s">
        <v>90</v>
      </c>
      <c r="B61" s="4" t="s">
        <v>28</v>
      </c>
    </row>
    <row r="62" spans="1:2" ht="28.8" x14ac:dyDescent="0.3">
      <c r="A62" s="5" t="s">
        <v>91</v>
      </c>
      <c r="B62" s="4" t="s">
        <v>28</v>
      </c>
    </row>
    <row r="63" spans="1:2" x14ac:dyDescent="0.3">
      <c r="A63" s="5" t="s">
        <v>92</v>
      </c>
      <c r="B63" s="4" t="s">
        <v>28</v>
      </c>
    </row>
    <row r="64" spans="1:2" x14ac:dyDescent="0.3">
      <c r="A64" s="5" t="s">
        <v>93</v>
      </c>
      <c r="B64" s="4" t="s">
        <v>25</v>
      </c>
    </row>
    <row r="65" spans="1:2" x14ac:dyDescent="0.3">
      <c r="A65" s="5" t="s">
        <v>94</v>
      </c>
      <c r="B65" s="4" t="s">
        <v>25</v>
      </c>
    </row>
    <row r="66" spans="1:2" x14ac:dyDescent="0.3">
      <c r="A66" s="5" t="s">
        <v>95</v>
      </c>
      <c r="B66" s="4" t="s">
        <v>25</v>
      </c>
    </row>
    <row r="67" spans="1:2" x14ac:dyDescent="0.3">
      <c r="A67" s="5" t="s">
        <v>96</v>
      </c>
      <c r="B67" s="4" t="s">
        <v>25</v>
      </c>
    </row>
    <row r="68" spans="1:2" x14ac:dyDescent="0.3">
      <c r="A68" s="5" t="s">
        <v>97</v>
      </c>
      <c r="B68" s="4" t="s">
        <v>25</v>
      </c>
    </row>
    <row r="69" spans="1:2" x14ac:dyDescent="0.3">
      <c r="A69" s="5" t="s">
        <v>98</v>
      </c>
      <c r="B69" s="4" t="s">
        <v>25</v>
      </c>
    </row>
    <row r="70" spans="1:2" ht="28.8" x14ac:dyDescent="0.3">
      <c r="A70" s="5" t="s">
        <v>99</v>
      </c>
      <c r="B70" s="4" t="s">
        <v>25</v>
      </c>
    </row>
    <row r="71" spans="1:2" ht="28.8" x14ac:dyDescent="0.3">
      <c r="A71" s="5" t="s">
        <v>100</v>
      </c>
      <c r="B71" s="4" t="s">
        <v>25</v>
      </c>
    </row>
    <row r="72" spans="1:2" x14ac:dyDescent="0.3">
      <c r="A72" s="5" t="s">
        <v>101</v>
      </c>
      <c r="B72" s="4" t="s">
        <v>25</v>
      </c>
    </row>
    <row r="73" spans="1:2" x14ac:dyDescent="0.3">
      <c r="A73" s="5" t="s">
        <v>102</v>
      </c>
      <c r="B73" s="4" t="s">
        <v>25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D A A B Q S w M E F A A C A A g A 7 W L h W j Z D e H O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H W M z Q 3 0 z O w 0 Y c J 2 v h m 5 i E U G A E d D J J F E r R x L s 0 p K S 1 K t U v N 0 w 0 N t t G H c W 3 0 o X 6 w A w B Q S w M E F A A C A A g A 7 W L h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1 i 4 V o o i k e 4 D g A A A B E A A A A T A B w A R m 9 y b X V s Y X M v U 2 V j d G l v b j E u b S C i G A A o o B Q A A A A A A A A A A A A A A A A A A A A A A A A A A A A r T k 0 u y c z P U w i G 0 I b W A F B L A Q I t A B Q A A g A I A O 1 i 4 V o 2 Q 3 h z p w A A A P c A A A A S A A A A A A A A A A A A A A A A A A A A A A B D b 2 5 m a W c v U G F j a 2 F n Z S 5 4 b W x Q S w E C L Q A U A A I A C A D t Y u F a U 3 I 4 L J s A A A D h A A A A E w A A A A A A A A A A A A A A A A D z A A A A W 0 N v b n R l b n R f V H l w Z X N d L n h t b F B L A Q I t A B Q A A g A I A O 1 i 4 V o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2 q i T X q G K t T Y P w f 7 2 M 7 / c h A A A A A A I A A A A A A A N m A A D A A A A A E A A A A N 7 T P N M K g 4 P u X g W W j s m 0 e j c A A A A A B I A A A K A A A A A Q A A A A j u 8 7 g W l q L 0 + t T E 2 J L t 6 8 B F A A A A C 3 c m 7 z d B z j c V D h K 9 K 2 z U 8 F N Y r Z V r l Z F z 4 C D 2 y Z U e n 6 + 4 D V U f s c Z O s Q T L 7 2 / k 4 J 7 k J Q B q x k 6 W P Y 6 Q K 0 t I H S e c W l U k k j k a a J g n x f c S H J n g S k Q x Q A A A A r P T 8 / F n W W Q y N r 0 F M 8 q o K n + p i K Z g = = < / D a t a M a s h u p > 
</file>

<file path=customXml/itemProps1.xml><?xml version="1.0" encoding="utf-8"?>
<ds:datastoreItem xmlns:ds="http://schemas.openxmlformats.org/officeDocument/2006/customXml" ds:itemID="{864CD7C8-0D37-4356-93FE-D785CCCFB1E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Budget Sheet</vt:lpstr>
      <vt:lpstr>Cost Summary by Category</vt:lpstr>
      <vt:lpstr>Rate Schedules</vt:lpstr>
      <vt:lpstr>PA Items with 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Lacey-Younge, Kate, ENV</dc:creator>
  <cp:keywords/>
  <dc:description/>
  <cp:lastModifiedBy>Shoukath, Shabana, ENV</cp:lastModifiedBy>
  <cp:revision/>
  <cp:lastPrinted>2025-11-07T15:21:47Z</cp:lastPrinted>
  <dcterms:created xsi:type="dcterms:W3CDTF">2025-01-23T20:05:22Z</dcterms:created>
  <dcterms:modified xsi:type="dcterms:W3CDTF">2025-11-13T23:37:43Z</dcterms:modified>
  <cp:category/>
  <cp:contentStatus/>
</cp:coreProperties>
</file>