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defaultThemeVersion="124226"/>
  <mc:AlternateContent xmlns:mc="http://schemas.openxmlformats.org/markup-compatibility/2006">
    <mc:Choice Requires="x15">
      <x15ac:absPath xmlns:x15ac="http://schemas.microsoft.com/office/spreadsheetml/2010/11/ac" url="\\NMENV\ServerShares$\User Shares\denise.huff.nmenv\"/>
    </mc:Choice>
  </mc:AlternateContent>
  <xr:revisionPtr revIDLastSave="0" documentId="8_{0377E00F-6A8F-4F45-829D-DDF0CB015281}" xr6:coauthVersionLast="31" xr6:coauthVersionMax="31" xr10:uidLastSave="{00000000-0000-0000-0000-000000000000}"/>
  <bookViews>
    <workbookView xWindow="0" yWindow="0" windowWidth="28800" windowHeight="11850" xr2:uid="{00000000-000D-0000-FFFF-FFFF00000000}"/>
  </bookViews>
  <sheets>
    <sheet name="Table 2-A" sheetId="1" r:id="rId1"/>
    <sheet name="2-B" sheetId="2" r:id="rId2"/>
    <sheet name="2-C" sheetId="3" r:id="rId3"/>
    <sheet name="2-D" sheetId="4" r:id="rId4"/>
    <sheet name="2-E" sheetId="5" r:id="rId5"/>
    <sheet name="2-F" sheetId="6" r:id="rId6"/>
    <sheet name="2-G" sheetId="7" r:id="rId7"/>
    <sheet name="2-H" sheetId="8" r:id="rId8"/>
    <sheet name="2-I" sheetId="9" r:id="rId9"/>
    <sheet name="2-J" sheetId="10" r:id="rId10"/>
    <sheet name="2-K" sheetId="11" r:id="rId11"/>
    <sheet name="2-L" sheetId="12" r:id="rId12"/>
    <sheet name="2-M" sheetId="13" r:id="rId13"/>
    <sheet name="2-N" sheetId="14" r:id="rId14"/>
    <sheet name="2-O" sheetId="15" r:id="rId15"/>
    <sheet name="2-P" sheetId="17" r:id="rId16"/>
    <sheet name="Table 1 - Emissions Summary" sheetId="19" r:id="rId17"/>
    <sheet name="Table 2a Paved" sheetId="20" r:id="rId18"/>
    <sheet name="Table 2b - Unpaved" sheetId="21" r:id="rId19"/>
    <sheet name="Table 3a Fugitives Earthmoving" sheetId="22" r:id="rId20"/>
    <sheet name="Table 3b Scraper Operations" sheetId="18" r:id="rId21"/>
    <sheet name="Table 3c Wind Erosion" sheetId="23" r:id="rId22"/>
    <sheet name="Table 4 Landfill&amp;Flare" sheetId="24" r:id="rId23"/>
    <sheet name="Table 5 GHG Calcs" sheetId="25" r:id="rId24"/>
    <sheet name="Table 6 Insignificant Activites" sheetId="26" r:id="rId25"/>
  </sheets>
  <externalReferences>
    <externalReference r:id="rId26"/>
  </externalReferences>
  <definedNames>
    <definedName name="\C" localSheetId="23">#REF!</definedName>
    <definedName name="\C" localSheetId="24">#REF!</definedName>
    <definedName name="\C">#REF!</definedName>
    <definedName name="\T" localSheetId="23">#REF!</definedName>
    <definedName name="\T" localSheetId="24">#REF!</definedName>
    <definedName name="\T">#REF!</definedName>
    <definedName name="_Fill" localSheetId="23" hidden="1">#REF!</definedName>
    <definedName name="_Fill" localSheetId="24" hidden="1">#REF!</definedName>
    <definedName name="_Fill" hidden="1">#REF!</definedName>
    <definedName name="_G1" localSheetId="20">#REF!</definedName>
    <definedName name="_G1" localSheetId="22">#REF!</definedName>
    <definedName name="_G1" localSheetId="23">#REF!</definedName>
    <definedName name="_G1" localSheetId="24">#REF!</definedName>
    <definedName name="_G1">#REF!</definedName>
    <definedName name="_G460" localSheetId="20">#REF!</definedName>
    <definedName name="_G460" localSheetId="22">#REF!</definedName>
    <definedName name="_G460" localSheetId="23">#REF!</definedName>
    <definedName name="_G460" localSheetId="24">#REF!</definedName>
    <definedName name="_G460">#REF!</definedName>
    <definedName name="_Order1" hidden="1">255</definedName>
    <definedName name="_PG1" localSheetId="23">#REF!</definedName>
    <definedName name="_PG1" localSheetId="24">#REF!</definedName>
    <definedName name="_PG1">#REF!</definedName>
    <definedName name="_PG2" localSheetId="23">#REF!</definedName>
    <definedName name="_PG2" localSheetId="24">#REF!</definedName>
    <definedName name="_PG2">#REF!</definedName>
    <definedName name="_TBL1" localSheetId="19">#REF!</definedName>
    <definedName name="_TBL1" localSheetId="20">#REF!</definedName>
    <definedName name="_TBL1" localSheetId="21">#REF!</definedName>
    <definedName name="_TBL1" localSheetId="22">#REF!</definedName>
    <definedName name="_TBL1" localSheetId="23">#REF!</definedName>
    <definedName name="_TBL1" localSheetId="24">#REF!</definedName>
    <definedName name="_TBL1">#REF!</definedName>
    <definedName name="_TBL2" localSheetId="19">#REF!</definedName>
    <definedName name="_TBL2" localSheetId="20">#REF!</definedName>
    <definedName name="_TBL2" localSheetId="21">#REF!</definedName>
    <definedName name="_TBL2" localSheetId="22">#REF!</definedName>
    <definedName name="_TBL2" localSheetId="23">#REF!</definedName>
    <definedName name="_TBL2" localSheetId="24">#REF!</definedName>
    <definedName name="_TBL2">#REF!</definedName>
    <definedName name="_TBL3" localSheetId="19">#REF!</definedName>
    <definedName name="_TBL3" localSheetId="20">#REF!</definedName>
    <definedName name="_TBL3" localSheetId="21">#REF!</definedName>
    <definedName name="_TBL3" localSheetId="22">#REF!</definedName>
    <definedName name="_TBL3" localSheetId="23">#REF!</definedName>
    <definedName name="_TBL3" localSheetId="24">#REF!</definedName>
    <definedName name="_TBL3">#REF!</definedName>
    <definedName name="_TBL4" localSheetId="19">#REF!</definedName>
    <definedName name="_TBL4" localSheetId="20">#REF!</definedName>
    <definedName name="_TBL4" localSheetId="21">#REF!</definedName>
    <definedName name="_TBL4" localSheetId="22">#REF!</definedName>
    <definedName name="_TBL4" localSheetId="23">#REF!</definedName>
    <definedName name="_TBL4" localSheetId="24">#REF!</definedName>
    <definedName name="_TBL4">#REF!</definedName>
    <definedName name="Fatso" localSheetId="22">#REF!</definedName>
    <definedName name="Fatso" localSheetId="23">#REF!</definedName>
    <definedName name="Fatso" localSheetId="24">#REF!</definedName>
    <definedName name="Fatso">#REF!</definedName>
    <definedName name="G459." localSheetId="16">#REF!</definedName>
    <definedName name="G459." localSheetId="19">#REF!</definedName>
    <definedName name="G459." localSheetId="20">#REF!</definedName>
    <definedName name="G459." localSheetId="21">#REF!</definedName>
    <definedName name="G459." localSheetId="22">#REF!</definedName>
    <definedName name="G459." localSheetId="23">#REF!</definedName>
    <definedName name="G459." localSheetId="24">#REF!</definedName>
    <definedName name="G459.">#REF!</definedName>
    <definedName name="K.02" localSheetId="23">#REF!</definedName>
    <definedName name="K.02" localSheetId="24">#REF!</definedName>
    <definedName name="K.02">#REF!</definedName>
    <definedName name="L230_" localSheetId="23">#REF!</definedName>
    <definedName name="L230_" localSheetId="24">#REF!</definedName>
    <definedName name="L230_">#REF!</definedName>
    <definedName name="OLE_LINK1" localSheetId="1">'2-B'!#REF!</definedName>
    <definedName name="_xlnm.Print_Area" localSheetId="2">'2-C'!$A$1:$G$31</definedName>
    <definedName name="_xlnm.Print_Area" localSheetId="8">'2-I'!$A$1:$T$30</definedName>
    <definedName name="_xlnm.Print_Area" localSheetId="15">'2-P'!$A$1:$R$40</definedName>
    <definedName name="_xlnm.Print_Area" localSheetId="16">'Table 1 - Emissions Summary'!$A$1:$G$42</definedName>
    <definedName name="_xlnm.Print_Area" localSheetId="17">'Table 2a Paved'!$A$1:$I$119</definedName>
    <definedName name="_xlnm.Print_Area" localSheetId="18">'Table 2b - Unpaved'!$A$1:$I$120</definedName>
    <definedName name="_xlnm.Print_Area" localSheetId="19">'Table 3a Fugitives Earthmoving'!$A$1:$M$46</definedName>
    <definedName name="_xlnm.Print_Area" localSheetId="20">'Table 3b Scraper Operations'!$A$1:$I$143</definedName>
    <definedName name="_xlnm.Print_Area" localSheetId="21">'Table 3c Wind Erosion'!$A$1:$Q$32</definedName>
    <definedName name="_xlnm.Print_Area" localSheetId="22">'Table 4 Landfill&amp;Flare'!$A$1:$I$102</definedName>
    <definedName name="_xlnm.Print_Area" localSheetId="23">'Table 5 GHG Calcs'!$A$1:$D$43</definedName>
    <definedName name="_xlnm.Print_Area" localSheetId="24">'Table 6 Insignificant Activites'!$A$1:$F$17</definedName>
    <definedName name="_xlnm.Print_Titles" localSheetId="1">'2-B'!$3:$6</definedName>
    <definedName name="_xlnm.Print_Titles" localSheetId="2">'2-C'!$3:$4</definedName>
    <definedName name="_xlnm.Print_Titles" localSheetId="3">'2-D'!$4:$5</definedName>
    <definedName name="_xlnm.Print_Titles" localSheetId="4">'2-E'!$3:$4</definedName>
    <definedName name="_xlnm.Print_Titles" localSheetId="5">'2-F'!$3:$4</definedName>
    <definedName name="_xlnm.Print_Titles" localSheetId="6">'2-G'!$4:$5</definedName>
    <definedName name="_xlnm.Print_Titles" localSheetId="7">'2-H'!$3:$4</definedName>
    <definedName name="_xlnm.Print_Titles" localSheetId="8">'2-I'!$3:$5</definedName>
    <definedName name="_xlnm.Print_Titles" localSheetId="9">'2-J'!$3:$5</definedName>
    <definedName name="_xlnm.Print_Titles" localSheetId="10">'2-K'!$3:$6</definedName>
    <definedName name="_xlnm.Print_Titles" localSheetId="11">'2-L'!$3:$6</definedName>
    <definedName name="_xlnm.Print_Titles" localSheetId="12">'2-M'!$12:$14</definedName>
    <definedName name="_xlnm.Print_Titles" localSheetId="13">'2-N'!$3:$4</definedName>
    <definedName name="_xlnm.Print_Titles" localSheetId="14">'2-O'!$3:$4</definedName>
    <definedName name="_xlnm.Print_Titles" localSheetId="16">'Table 1 - Emissions Summary'!$5:$7</definedName>
    <definedName name="_xlnm.Print_Titles" localSheetId="0">'Table 2-A'!$3:$6</definedName>
    <definedName name="_xlnm.Print_Titles" localSheetId="17">'Table 2a Paved'!$1:$5</definedName>
    <definedName name="_xlnm.Print_Titles" localSheetId="19">'Table 3a Fugitives Earthmoving'!$1:$5</definedName>
    <definedName name="_xlnm.Print_Titles" localSheetId="20">'Table 3b Scraper Operations'!$1:$5</definedName>
    <definedName name="_xlnm.Print_Titles" localSheetId="21">'Table 3c Wind Erosion'!$1:$5</definedName>
    <definedName name="_xlnm.Print_Titles" localSheetId="22">'Table 4 Landfill&amp;Flare'!$1:$5</definedName>
    <definedName name="_xlnm.Print_Titles" localSheetId="23">'Table 5 GHG Calcs'!$1:$7</definedName>
    <definedName name="_xlnm.Print_Titles" localSheetId="24">'Table 6 Insignificant Activites'!$1:$6</definedName>
    <definedName name="Z_7EECEA86_8D89_42F2_BCED_43692B4A0FC9_.wvu.Cols" localSheetId="1" hidden="1">'2-B'!$L:$L</definedName>
    <definedName name="Z_7EECEA86_8D89_42F2_BCED_43692B4A0FC9_.wvu.Cols" localSheetId="2" hidden="1">'2-C'!$L:$L</definedName>
    <definedName name="Z_7EECEA86_8D89_42F2_BCED_43692B4A0FC9_.wvu.Cols" localSheetId="10" hidden="1">'2-K'!$O:$O</definedName>
    <definedName name="Z_7EECEA86_8D89_42F2_BCED_43692B4A0FC9_.wvu.Cols" localSheetId="11" hidden="1">'2-L'!$S:$S</definedName>
    <definedName name="Z_7EECEA86_8D89_42F2_BCED_43692B4A0FC9_.wvu.Cols" localSheetId="0" hidden="1">'Table 2-A'!$P:$P</definedName>
    <definedName name="Z_7EECEA86_8D89_42F2_BCED_43692B4A0FC9_.wvu.PrintArea" localSheetId="2" hidden="1">'2-C'!$A$1:$G$31</definedName>
    <definedName name="Z_7EECEA86_8D89_42F2_BCED_43692B4A0FC9_.wvu.PrintTitles" localSheetId="1" hidden="1">'2-B'!$3:$6</definedName>
    <definedName name="Z_7EECEA86_8D89_42F2_BCED_43692B4A0FC9_.wvu.PrintTitles" localSheetId="2" hidden="1">'2-C'!$3:$4</definedName>
    <definedName name="Z_7EECEA86_8D89_42F2_BCED_43692B4A0FC9_.wvu.PrintTitles" localSheetId="3" hidden="1">'2-D'!$4:$5</definedName>
    <definedName name="Z_7EECEA86_8D89_42F2_BCED_43692B4A0FC9_.wvu.PrintTitles" localSheetId="4" hidden="1">'2-E'!$3:$4</definedName>
    <definedName name="Z_7EECEA86_8D89_42F2_BCED_43692B4A0FC9_.wvu.PrintTitles" localSheetId="5" hidden="1">'2-F'!$3:$4</definedName>
    <definedName name="Z_7EECEA86_8D89_42F2_BCED_43692B4A0FC9_.wvu.PrintTitles" localSheetId="6" hidden="1">'2-G'!$4:$5</definedName>
    <definedName name="Z_7EECEA86_8D89_42F2_BCED_43692B4A0FC9_.wvu.PrintTitles" localSheetId="7" hidden="1">'2-H'!$3:$4</definedName>
    <definedName name="Z_7EECEA86_8D89_42F2_BCED_43692B4A0FC9_.wvu.PrintTitles" localSheetId="8" hidden="1">'2-I'!$3:$5</definedName>
    <definedName name="Z_7EECEA86_8D89_42F2_BCED_43692B4A0FC9_.wvu.PrintTitles" localSheetId="9" hidden="1">'2-J'!$3:$5</definedName>
    <definedName name="Z_7EECEA86_8D89_42F2_BCED_43692B4A0FC9_.wvu.PrintTitles" localSheetId="10" hidden="1">'2-K'!$3:$6</definedName>
    <definedName name="Z_7EECEA86_8D89_42F2_BCED_43692B4A0FC9_.wvu.PrintTitles" localSheetId="11" hidden="1">'2-L'!$3:$6</definedName>
    <definedName name="Z_7EECEA86_8D89_42F2_BCED_43692B4A0FC9_.wvu.PrintTitles" localSheetId="12" hidden="1">'2-M'!$12:$14</definedName>
    <definedName name="Z_7EECEA86_8D89_42F2_BCED_43692B4A0FC9_.wvu.PrintTitles" localSheetId="13" hidden="1">'2-N'!$3:$4</definedName>
    <definedName name="Z_7EECEA86_8D89_42F2_BCED_43692B4A0FC9_.wvu.PrintTitles" localSheetId="14" hidden="1">'2-O'!$3:$4</definedName>
    <definedName name="Z_7EECEA86_8D89_42F2_BCED_43692B4A0FC9_.wvu.PrintTitles" localSheetId="0" hidden="1">'Table 2-A'!$3:$6</definedName>
  </definedNames>
  <calcPr calcId="179017" calcOnSave="0"/>
  <customWorkbookViews>
    <customWorkbookView name="ted.schooley - Personal View" guid="{7EECEA86-8D89-42F2-BCED-43692B4A0FC9}" mergeInterval="0" personalView="1" maximized="1" windowWidth="1676" windowHeight="844" tabRatio="791" activeSheetId="1"/>
  </customWorkbookViews>
</workbook>
</file>

<file path=xl/calcChain.xml><?xml version="1.0" encoding="utf-8"?>
<calcChain xmlns="http://schemas.openxmlformats.org/spreadsheetml/2006/main">
  <c r="C8" i="25" l="1"/>
  <c r="B72" i="24" l="1"/>
  <c r="D25" i="20" l="1"/>
  <c r="D24" i="20"/>
  <c r="T4" i="18" l="1"/>
  <c r="T11" i="18" s="1"/>
  <c r="T12" i="18" s="1"/>
  <c r="N5" i="18"/>
  <c r="N6" i="18"/>
  <c r="N4" i="18"/>
  <c r="B102" i="18"/>
  <c r="C12" i="18"/>
  <c r="D11" i="18"/>
  <c r="T14" i="18" l="1"/>
  <c r="T15" i="18"/>
  <c r="T17" i="18" s="1"/>
  <c r="E49" i="19" l="1"/>
  <c r="G52" i="19" s="1"/>
  <c r="L30" i="20" l="1"/>
  <c r="K30" i="20"/>
  <c r="C55" i="21" l="1"/>
  <c r="C54" i="21"/>
  <c r="C53" i="21"/>
  <c r="C52" i="21"/>
  <c r="C51" i="21"/>
  <c r="C50" i="21"/>
  <c r="C49" i="21"/>
  <c r="C48" i="21"/>
  <c r="E100" i="20" l="1"/>
  <c r="D78" i="20" l="1"/>
  <c r="A56" i="20"/>
  <c r="A55" i="20"/>
  <c r="A54" i="20"/>
  <c r="A53" i="20"/>
  <c r="A52" i="20"/>
  <c r="A51" i="20"/>
  <c r="A50" i="20"/>
  <c r="A49" i="20"/>
  <c r="F9" i="26" l="1"/>
  <c r="F10" i="26"/>
  <c r="E16" i="26"/>
  <c r="C11" i="25"/>
  <c r="C12" i="25" s="1"/>
  <c r="C14" i="25" s="1"/>
  <c r="C23" i="25" s="1"/>
  <c r="C19" i="25"/>
  <c r="C20" i="25" s="1"/>
  <c r="D10" i="24"/>
  <c r="H10" i="24"/>
  <c r="I10" i="24" s="1"/>
  <c r="D11" i="24"/>
  <c r="H11" i="24"/>
  <c r="I11" i="24" s="1"/>
  <c r="D12" i="24"/>
  <c r="H12" i="24"/>
  <c r="I12" i="24" s="1"/>
  <c r="D13" i="24"/>
  <c r="H13" i="24"/>
  <c r="I13" i="24" s="1"/>
  <c r="D14" i="24"/>
  <c r="H14" i="24"/>
  <c r="I14" i="24" s="1"/>
  <c r="D15" i="24"/>
  <c r="H15" i="24"/>
  <c r="I15" i="24" s="1"/>
  <c r="D16" i="24"/>
  <c r="H16" i="24"/>
  <c r="I16" i="24" s="1"/>
  <c r="D17" i="24"/>
  <c r="H17" i="24"/>
  <c r="I17" i="24" s="1"/>
  <c r="D18" i="24"/>
  <c r="H18" i="24"/>
  <c r="I18" i="24" s="1"/>
  <c r="D19" i="24"/>
  <c r="H19" i="24"/>
  <c r="I19" i="24" s="1"/>
  <c r="D20" i="24"/>
  <c r="H20" i="24"/>
  <c r="I20" i="24" s="1"/>
  <c r="D21" i="24"/>
  <c r="H21" i="24"/>
  <c r="I21" i="24" s="1"/>
  <c r="D22" i="24"/>
  <c r="H22" i="24"/>
  <c r="I22" i="24" s="1"/>
  <c r="D23" i="24"/>
  <c r="H23" i="24"/>
  <c r="I23" i="24" s="1"/>
  <c r="D24" i="24"/>
  <c r="H24" i="24"/>
  <c r="I24" i="24" s="1"/>
  <c r="D25" i="24"/>
  <c r="H25" i="24"/>
  <c r="I25" i="24" s="1"/>
  <c r="D26" i="24"/>
  <c r="H26" i="24"/>
  <c r="I26" i="24" s="1"/>
  <c r="D27" i="24"/>
  <c r="H27" i="24"/>
  <c r="I27" i="24" s="1"/>
  <c r="D28" i="24"/>
  <c r="H28" i="24"/>
  <c r="I28" i="24" s="1"/>
  <c r="D29" i="24"/>
  <c r="H29" i="24"/>
  <c r="I29" i="24" s="1"/>
  <c r="D31" i="24"/>
  <c r="H31" i="24"/>
  <c r="I31" i="24" s="1"/>
  <c r="D32" i="24"/>
  <c r="H32" i="24"/>
  <c r="I32" i="24" s="1"/>
  <c r="D33" i="24"/>
  <c r="H33" i="24"/>
  <c r="I33" i="24" s="1"/>
  <c r="D34" i="24"/>
  <c r="H34" i="24"/>
  <c r="I34" i="24" s="1"/>
  <c r="D35" i="24"/>
  <c r="H35" i="24"/>
  <c r="I35" i="24" s="1"/>
  <c r="D36" i="24"/>
  <c r="H36" i="24"/>
  <c r="I36" i="24" s="1"/>
  <c r="D37" i="24"/>
  <c r="H37" i="24"/>
  <c r="I37" i="24" s="1"/>
  <c r="C42" i="24"/>
  <c r="D42" i="24" s="1"/>
  <c r="E15" i="19" s="1"/>
  <c r="D49" i="24"/>
  <c r="H49" i="24"/>
  <c r="I49" i="24" s="1"/>
  <c r="D50" i="24"/>
  <c r="H50" i="24"/>
  <c r="I50" i="24" s="1"/>
  <c r="D51" i="24"/>
  <c r="E18" i="19" s="1"/>
  <c r="D18" i="19" s="1"/>
  <c r="H51" i="24"/>
  <c r="I51" i="24" s="1"/>
  <c r="A56" i="24"/>
  <c r="E11" i="24"/>
  <c r="G11" i="24" s="1"/>
  <c r="B79" i="24"/>
  <c r="B16" i="23"/>
  <c r="B17" i="23"/>
  <c r="J30" i="23" s="1"/>
  <c r="I30" i="23" s="1"/>
  <c r="C19" i="23"/>
  <c r="B20" i="23"/>
  <c r="D24" i="23"/>
  <c r="F24" i="23" s="1"/>
  <c r="M24" i="23"/>
  <c r="D25" i="23"/>
  <c r="F25" i="23" s="1"/>
  <c r="E25" i="23" s="1"/>
  <c r="L25" i="23"/>
  <c r="M25" i="23"/>
  <c r="F26" i="23"/>
  <c r="E26" i="23" s="1"/>
  <c r="L26" i="23"/>
  <c r="M26" i="23"/>
  <c r="F27" i="23"/>
  <c r="E27" i="23" s="1"/>
  <c r="L27" i="23"/>
  <c r="M27" i="23"/>
  <c r="D28" i="23"/>
  <c r="M28" i="23" s="1"/>
  <c r="F29" i="23"/>
  <c r="E29" i="23" s="1"/>
  <c r="M29" i="23"/>
  <c r="L29" i="23" s="1"/>
  <c r="O29" i="23"/>
  <c r="F30" i="23"/>
  <c r="M30" i="23"/>
  <c r="O30" i="23"/>
  <c r="N30" i="23" s="1"/>
  <c r="P16" i="22"/>
  <c r="P17" i="22"/>
  <c r="A18" i="22"/>
  <c r="P18" i="22"/>
  <c r="B23" i="22" s="1"/>
  <c r="V22" i="22"/>
  <c r="W22" i="22" s="1"/>
  <c r="P23" i="22"/>
  <c r="S23" i="22"/>
  <c r="W29" i="22"/>
  <c r="P30" i="22"/>
  <c r="Y29" i="22" s="1"/>
  <c r="P32" i="22"/>
  <c r="A33" i="22"/>
  <c r="P33" i="22"/>
  <c r="P34" i="22" s="1"/>
  <c r="B36" i="22"/>
  <c r="A3" i="21"/>
  <c r="A3" i="22" s="1"/>
  <c r="A4" i="21"/>
  <c r="A4" i="22" s="1"/>
  <c r="D9" i="21"/>
  <c r="E9" i="21"/>
  <c r="F9" i="21" s="1"/>
  <c r="F18" i="21"/>
  <c r="G18" i="21" s="1"/>
  <c r="F19" i="21"/>
  <c r="G19" i="21" s="1"/>
  <c r="F20" i="21"/>
  <c r="G20" i="21" s="1"/>
  <c r="G23" i="21"/>
  <c r="H24" i="21"/>
  <c r="H25" i="21"/>
  <c r="B29" i="21"/>
  <c r="E102" i="21" s="1"/>
  <c r="A48" i="21"/>
  <c r="A49" i="21"/>
  <c r="A50" i="21"/>
  <c r="A51" i="21"/>
  <c r="A52" i="21"/>
  <c r="A53" i="21"/>
  <c r="A54" i="21"/>
  <c r="A55" i="21"/>
  <c r="B71" i="21"/>
  <c r="A3" i="20"/>
  <c r="A4" i="20"/>
  <c r="K5" i="20"/>
  <c r="C10" i="20" s="1"/>
  <c r="D10" i="20" s="1"/>
  <c r="C9" i="20"/>
  <c r="D9" i="20" s="1"/>
  <c r="K10" i="20"/>
  <c r="C11" i="20"/>
  <c r="E11" i="20" s="1"/>
  <c r="K12" i="20"/>
  <c r="C10" i="21" s="1"/>
  <c r="K13" i="20"/>
  <c r="C11" i="21" s="1"/>
  <c r="N18" i="20"/>
  <c r="O18" i="20"/>
  <c r="N19" i="20"/>
  <c r="D19" i="20" s="1"/>
  <c r="O19" i="20"/>
  <c r="N20" i="20"/>
  <c r="O20" i="20"/>
  <c r="N21" i="20"/>
  <c r="D21" i="20" s="1"/>
  <c r="O21" i="20"/>
  <c r="N22" i="20"/>
  <c r="O22" i="20"/>
  <c r="N23" i="20"/>
  <c r="D23" i="20" s="1"/>
  <c r="O23" i="20"/>
  <c r="R23" i="20" s="1"/>
  <c r="E24" i="20"/>
  <c r="L26" i="20"/>
  <c r="E25" i="20"/>
  <c r="C29" i="20"/>
  <c r="C30" i="20"/>
  <c r="B31" i="21" s="1"/>
  <c r="E17" i="19"/>
  <c r="E39" i="19" s="1"/>
  <c r="G18" i="19"/>
  <c r="F18" i="19" s="1"/>
  <c r="F19" i="19"/>
  <c r="G19" i="19"/>
  <c r="F20" i="19"/>
  <c r="G20" i="19"/>
  <c r="F21" i="19"/>
  <c r="G21" i="19"/>
  <c r="F22" i="19"/>
  <c r="D22" i="19" s="1"/>
  <c r="G22" i="19"/>
  <c r="E22" i="19" s="1"/>
  <c r="D23" i="19"/>
  <c r="E23" i="19"/>
  <c r="E11" i="18"/>
  <c r="F11" i="18"/>
  <c r="G11" i="18" s="1"/>
  <c r="M18" i="18"/>
  <c r="N18" i="18" s="1"/>
  <c r="P18" i="18"/>
  <c r="B42" i="18"/>
  <c r="E50" i="18" s="1"/>
  <c r="C51" i="18"/>
  <c r="E51" i="18"/>
  <c r="C52" i="18"/>
  <c r="E52" i="18"/>
  <c r="B105" i="18"/>
  <c r="C132" i="18"/>
  <c r="C133" i="18"/>
  <c r="C134" i="18"/>
  <c r="D22" i="20" l="1"/>
  <c r="E22" i="20" s="1"/>
  <c r="D20" i="20"/>
  <c r="D20" i="21" s="1"/>
  <c r="E20" i="21" s="1"/>
  <c r="H20" i="21" s="1"/>
  <c r="I20" i="21" s="1"/>
  <c r="D18" i="20"/>
  <c r="D18" i="21" s="1"/>
  <c r="E18" i="21" s="1"/>
  <c r="H18" i="21" s="1"/>
  <c r="I18" i="21" s="1"/>
  <c r="B40" i="22"/>
  <c r="J23" i="22"/>
  <c r="H24" i="23"/>
  <c r="G24" i="23" s="1"/>
  <c r="D11" i="20"/>
  <c r="I24" i="21"/>
  <c r="B30" i="21"/>
  <c r="C15" i="18" s="1"/>
  <c r="K26" i="20"/>
  <c r="G43" i="24"/>
  <c r="G26" i="19" s="1"/>
  <c r="E26" i="19" s="1"/>
  <c r="E33" i="19" s="1"/>
  <c r="C28" i="25"/>
  <c r="C50" i="18"/>
  <c r="G17" i="19"/>
  <c r="F17" i="19" s="1"/>
  <c r="F39" i="19" s="1"/>
  <c r="F22" i="21"/>
  <c r="G22" i="21" s="1"/>
  <c r="F21" i="21"/>
  <c r="G21" i="21" s="1"/>
  <c r="R21" i="20" s="1"/>
  <c r="B21" i="22"/>
  <c r="J25" i="22"/>
  <c r="L25" i="22" s="1"/>
  <c r="O28" i="23"/>
  <c r="N28" i="23" s="1"/>
  <c r="J25" i="23"/>
  <c r="I25" i="23" s="1"/>
  <c r="G46" i="24"/>
  <c r="E42" i="24"/>
  <c r="G42" i="24" s="1"/>
  <c r="E26" i="24"/>
  <c r="G26" i="24" s="1"/>
  <c r="E22" i="24"/>
  <c r="G22" i="24" s="1"/>
  <c r="E18" i="24"/>
  <c r="G18" i="24" s="1"/>
  <c r="E14" i="24"/>
  <c r="G14" i="24" s="1"/>
  <c r="E10" i="24"/>
  <c r="G10" i="24" s="1"/>
  <c r="E11" i="21"/>
  <c r="F11" i="21" s="1"/>
  <c r="D11" i="21"/>
  <c r="L28" i="23"/>
  <c r="M31" i="23"/>
  <c r="D23" i="21"/>
  <c r="E23" i="21" s="1"/>
  <c r="H23" i="21" s="1"/>
  <c r="I23" i="21" s="1"/>
  <c r="E23" i="20"/>
  <c r="D21" i="21"/>
  <c r="E21" i="21" s="1"/>
  <c r="E21" i="20"/>
  <c r="D19" i="21"/>
  <c r="E19" i="21" s="1"/>
  <c r="H19" i="21" s="1"/>
  <c r="I19" i="21" s="1"/>
  <c r="E19" i="20"/>
  <c r="E10" i="21"/>
  <c r="F10" i="21" s="1"/>
  <c r="D10" i="21"/>
  <c r="R20" i="20"/>
  <c r="R22" i="20"/>
  <c r="R19" i="20"/>
  <c r="O26" i="20"/>
  <c r="R18" i="20"/>
  <c r="C14" i="18"/>
  <c r="Q29" i="23"/>
  <c r="P29" i="23" s="1"/>
  <c r="J28" i="23"/>
  <c r="I28" i="23" s="1"/>
  <c r="Q24" i="23"/>
  <c r="I25" i="21"/>
  <c r="D22" i="21"/>
  <c r="E22" i="21" s="1"/>
  <c r="J40" i="22"/>
  <c r="L40" i="22" s="1"/>
  <c r="L30" i="23"/>
  <c r="N29" i="23"/>
  <c r="Q28" i="23"/>
  <c r="P28" i="23" s="1"/>
  <c r="F28" i="23"/>
  <c r="E28" i="23" s="1"/>
  <c r="L24" i="23"/>
  <c r="L31" i="23" s="1"/>
  <c r="B49" i="19" s="1"/>
  <c r="E51" i="24"/>
  <c r="G51" i="24" s="1"/>
  <c r="G44" i="24"/>
  <c r="G24" i="19" s="1"/>
  <c r="E24" i="19" s="1"/>
  <c r="E31" i="19" s="1"/>
  <c r="H39" i="24"/>
  <c r="D39" i="24"/>
  <c r="E16" i="19" s="1"/>
  <c r="B39" i="22"/>
  <c r="B25" i="22"/>
  <c r="B24" i="22"/>
  <c r="Q30" i="23"/>
  <c r="P30" i="23" s="1"/>
  <c r="E30" i="23"/>
  <c r="J29" i="23"/>
  <c r="I29" i="23" s="1"/>
  <c r="Q27" i="23"/>
  <c r="P27" i="23" s="1"/>
  <c r="J27" i="23"/>
  <c r="I27" i="23" s="1"/>
  <c r="Q26" i="23"/>
  <c r="P26" i="23" s="1"/>
  <c r="J26" i="23"/>
  <c r="I26" i="23" s="1"/>
  <c r="Q25" i="23"/>
  <c r="P25" i="23" s="1"/>
  <c r="O24" i="23"/>
  <c r="N24" i="23" s="1"/>
  <c r="E49" i="24"/>
  <c r="G49" i="24" s="1"/>
  <c r="H42" i="24"/>
  <c r="E34" i="24"/>
  <c r="G34" i="24" s="1"/>
  <c r="D16" i="19"/>
  <c r="D17" i="19"/>
  <c r="D39" i="19" s="1"/>
  <c r="D15" i="19"/>
  <c r="C21" i="25"/>
  <c r="C24" i="25" s="1"/>
  <c r="C15" i="25"/>
  <c r="C17" i="25" s="1"/>
  <c r="G28" i="19"/>
  <c r="G29" i="19"/>
  <c r="G30" i="19"/>
  <c r="G38" i="24"/>
  <c r="E37" i="24"/>
  <c r="G37" i="24" s="1"/>
  <c r="E33" i="24"/>
  <c r="G33" i="24" s="1"/>
  <c r="G30" i="24"/>
  <c r="E29" i="24"/>
  <c r="G29" i="24" s="1"/>
  <c r="E25" i="24"/>
  <c r="G25" i="24" s="1"/>
  <c r="E21" i="24"/>
  <c r="G21" i="24" s="1"/>
  <c r="E17" i="24"/>
  <c r="G17" i="24" s="1"/>
  <c r="E13" i="24"/>
  <c r="G13" i="24" s="1"/>
  <c r="G45" i="24"/>
  <c r="G25" i="19" s="1"/>
  <c r="E25" i="19" s="1"/>
  <c r="E32" i="19" s="1"/>
  <c r="E36" i="24"/>
  <c r="G36" i="24" s="1"/>
  <c r="E32" i="24"/>
  <c r="G32" i="24" s="1"/>
  <c r="E28" i="24"/>
  <c r="G28" i="24" s="1"/>
  <c r="E24" i="24"/>
  <c r="G24" i="24" s="1"/>
  <c r="E20" i="24"/>
  <c r="G20" i="24" s="1"/>
  <c r="E16" i="24"/>
  <c r="G16" i="24" s="1"/>
  <c r="E12" i="24"/>
  <c r="G12" i="24" s="1"/>
  <c r="E35" i="24"/>
  <c r="G35" i="24" s="1"/>
  <c r="E31" i="24"/>
  <c r="G31" i="24" s="1"/>
  <c r="E27" i="24"/>
  <c r="G27" i="24" s="1"/>
  <c r="E23" i="24"/>
  <c r="G23" i="24" s="1"/>
  <c r="E19" i="24"/>
  <c r="G19" i="24" s="1"/>
  <c r="E15" i="24"/>
  <c r="G15" i="24" s="1"/>
  <c r="E24" i="23"/>
  <c r="H27" i="23"/>
  <c r="G27" i="23" s="1"/>
  <c r="H26" i="23"/>
  <c r="G26" i="23" s="1"/>
  <c r="H25" i="23"/>
  <c r="G25" i="23" s="1"/>
  <c r="D31" i="23"/>
  <c r="O27" i="23"/>
  <c r="N27" i="23" s="1"/>
  <c r="O26" i="23"/>
  <c r="N26" i="23" s="1"/>
  <c r="O25" i="23"/>
  <c r="N25" i="23" s="1"/>
  <c r="H30" i="23"/>
  <c r="G30" i="23" s="1"/>
  <c r="H29" i="23"/>
  <c r="G29" i="23" s="1"/>
  <c r="H28" i="23"/>
  <c r="G28" i="23" s="1"/>
  <c r="J24" i="23"/>
  <c r="B38" i="22"/>
  <c r="J38" i="22"/>
  <c r="L38" i="22" s="1"/>
  <c r="L23" i="22"/>
  <c r="N37" i="22"/>
  <c r="B35" i="22"/>
  <c r="J24" i="22"/>
  <c r="Y22" i="22"/>
  <c r="B20" i="22"/>
  <c r="J39" i="22"/>
  <c r="L39" i="22" s="1"/>
  <c r="D26" i="20"/>
  <c r="E18" i="20"/>
  <c r="F24" i="20"/>
  <c r="G24" i="20" s="1"/>
  <c r="H24" i="20" s="1"/>
  <c r="I24" i="20" s="1"/>
  <c r="F25" i="20"/>
  <c r="G25" i="20" s="1"/>
  <c r="H25" i="20" s="1"/>
  <c r="I25" i="20" s="1"/>
  <c r="F11" i="20"/>
  <c r="E10" i="20"/>
  <c r="E9" i="20"/>
  <c r="H11" i="18"/>
  <c r="H22" i="21" l="1"/>
  <c r="I22" i="21" s="1"/>
  <c r="E20" i="20"/>
  <c r="E31" i="23"/>
  <c r="G33" i="19"/>
  <c r="I44" i="22"/>
  <c r="I46" i="22"/>
  <c r="G31" i="19"/>
  <c r="G39" i="19"/>
  <c r="F26" i="19"/>
  <c r="D26" i="19" s="1"/>
  <c r="D33" i="19" s="1"/>
  <c r="H12" i="18"/>
  <c r="C83" i="18" s="1"/>
  <c r="D83" i="18" s="1"/>
  <c r="E26" i="20"/>
  <c r="D26" i="21"/>
  <c r="E26" i="21"/>
  <c r="C29" i="25"/>
  <c r="C32" i="25"/>
  <c r="G31" i="23"/>
  <c r="F28" i="19"/>
  <c r="D28" i="19" s="1"/>
  <c r="E28" i="19"/>
  <c r="I39" i="24"/>
  <c r="G16" i="19"/>
  <c r="P24" i="23"/>
  <c r="P31" i="23" s="1"/>
  <c r="Q31" i="23"/>
  <c r="I42" i="24"/>
  <c r="G15" i="19"/>
  <c r="J46" i="22"/>
  <c r="B45" i="19" s="1"/>
  <c r="F30" i="19"/>
  <c r="D30" i="19" s="1"/>
  <c r="E30" i="19"/>
  <c r="F25" i="19"/>
  <c r="D25" i="19" s="1"/>
  <c r="D32" i="19" s="1"/>
  <c r="H31" i="23"/>
  <c r="F31" i="23"/>
  <c r="K31" i="23" s="1"/>
  <c r="G39" i="24"/>
  <c r="F29" i="19"/>
  <c r="D29" i="19" s="1"/>
  <c r="E29" i="19"/>
  <c r="F24" i="19"/>
  <c r="D24" i="19" s="1"/>
  <c r="D31" i="19" s="1"/>
  <c r="G32" i="19"/>
  <c r="E39" i="24"/>
  <c r="J38" i="24"/>
  <c r="G27" i="19"/>
  <c r="E27" i="19" s="1"/>
  <c r="O31" i="23"/>
  <c r="I24" i="23"/>
  <c r="I31" i="23" s="1"/>
  <c r="J31" i="23"/>
  <c r="N31" i="23"/>
  <c r="L24" i="22"/>
  <c r="J45" i="22" s="1"/>
  <c r="I45" i="22"/>
  <c r="J44" i="22"/>
  <c r="H21" i="21"/>
  <c r="H26" i="21" s="1"/>
  <c r="E86" i="21" s="1"/>
  <c r="F18" i="20"/>
  <c r="G18" i="20" s="1"/>
  <c r="F20" i="20"/>
  <c r="G20" i="20" s="1"/>
  <c r="F22" i="20"/>
  <c r="G22" i="20" s="1"/>
  <c r="F9" i="20"/>
  <c r="F19" i="20"/>
  <c r="F21" i="20"/>
  <c r="G21" i="20" s="1"/>
  <c r="F10" i="20"/>
  <c r="F23" i="20"/>
  <c r="G23" i="20" s="1"/>
  <c r="F31" i="19" l="1"/>
  <c r="F33" i="19"/>
  <c r="F83" i="18"/>
  <c r="G83" i="18" s="1"/>
  <c r="E57" i="18"/>
  <c r="E63" i="18" s="1"/>
  <c r="E68" i="18" s="1"/>
  <c r="F82" i="18"/>
  <c r="G82" i="18" s="1"/>
  <c r="F81" i="18"/>
  <c r="G81" i="18" s="1"/>
  <c r="C82" i="18"/>
  <c r="C81" i="18"/>
  <c r="D81" i="18" s="1"/>
  <c r="G19" i="20"/>
  <c r="F16" i="19"/>
  <c r="C30" i="25"/>
  <c r="C31" i="25"/>
  <c r="C34" i="25" s="1"/>
  <c r="F15" i="19"/>
  <c r="C33" i="25"/>
  <c r="C39" i="25"/>
  <c r="C40" i="25" s="1"/>
  <c r="C37" i="25"/>
  <c r="F32" i="19"/>
  <c r="F27" i="19"/>
  <c r="D27" i="19" s="1"/>
  <c r="I23" i="19"/>
  <c r="G38" i="19" s="1"/>
  <c r="F43" i="21"/>
  <c r="B89" i="21" s="1"/>
  <c r="I21" i="21"/>
  <c r="A43" i="21"/>
  <c r="H22" i="20"/>
  <c r="I22" i="20" s="1"/>
  <c r="P22" i="20"/>
  <c r="H23" i="20"/>
  <c r="I23" i="20" s="1"/>
  <c r="P23" i="20"/>
  <c r="H21" i="20"/>
  <c r="I21" i="20" s="1"/>
  <c r="P21" i="20"/>
  <c r="H20" i="20"/>
  <c r="I20" i="20" s="1"/>
  <c r="P20" i="20"/>
  <c r="H19" i="20"/>
  <c r="I19" i="20" s="1"/>
  <c r="P19" i="20"/>
  <c r="H18" i="20"/>
  <c r="P18" i="20"/>
  <c r="D82" i="18"/>
  <c r="C35" i="25" l="1"/>
  <c r="C36" i="25" s="1"/>
  <c r="C38" i="25"/>
  <c r="C43" i="25"/>
  <c r="P26" i="20"/>
  <c r="H23" i="19"/>
  <c r="I22" i="19"/>
  <c r="I26" i="21"/>
  <c r="H26" i="20"/>
  <c r="I18" i="20"/>
  <c r="D92" i="20" l="1"/>
  <c r="E38" i="19"/>
  <c r="D38" i="19"/>
  <c r="F38" i="19"/>
  <c r="E37" i="19"/>
  <c r="G37" i="19"/>
  <c r="Q27" i="20"/>
  <c r="C56" i="21"/>
  <c r="C80" i="21" s="1"/>
  <c r="H22" i="19"/>
  <c r="I26" i="20"/>
  <c r="Q26" i="20" s="1"/>
  <c r="C57" i="20" l="1"/>
  <c r="D80" i="20" s="1"/>
  <c r="C79" i="21"/>
  <c r="C112" i="21" s="1"/>
  <c r="C81" i="21"/>
  <c r="C119" i="21" s="1"/>
  <c r="E80" i="21"/>
  <c r="F113" i="21" s="1"/>
  <c r="D37" i="19"/>
  <c r="F37" i="19"/>
  <c r="E79" i="21"/>
  <c r="F117" i="21" s="1"/>
  <c r="E81" i="21"/>
  <c r="F119" i="21" s="1"/>
  <c r="E94" i="21"/>
  <c r="C118" i="21"/>
  <c r="C113" i="21"/>
  <c r="E87" i="20" l="1"/>
  <c r="C112" i="20" s="1"/>
  <c r="C117" i="20" s="1"/>
  <c r="D117" i="20" s="1"/>
  <c r="E86" i="20"/>
  <c r="C111" i="20" s="1"/>
  <c r="C116" i="20" s="1"/>
  <c r="F86" i="20"/>
  <c r="F111" i="20" s="1"/>
  <c r="F87" i="20"/>
  <c r="F112" i="20" s="1"/>
  <c r="F85" i="20"/>
  <c r="F110" i="20" s="1"/>
  <c r="C117" i="21"/>
  <c r="D117" i="21" s="1"/>
  <c r="C114" i="21"/>
  <c r="D114" i="21" s="1"/>
  <c r="D112" i="20"/>
  <c r="E85" i="20"/>
  <c r="F118" i="21"/>
  <c r="H118" i="21" s="1"/>
  <c r="F114" i="21"/>
  <c r="H114" i="21" s="1"/>
  <c r="F112" i="21"/>
  <c r="H112" i="21" s="1"/>
  <c r="D113" i="21"/>
  <c r="E113" i="21"/>
  <c r="G117" i="21"/>
  <c r="H117" i="21"/>
  <c r="D118" i="21"/>
  <c r="E118" i="21"/>
  <c r="E119" i="21"/>
  <c r="D119" i="21"/>
  <c r="H119" i="21"/>
  <c r="G119" i="21"/>
  <c r="D112" i="21"/>
  <c r="E112" i="21"/>
  <c r="G113" i="21"/>
  <c r="H113" i="21"/>
  <c r="E99" i="21"/>
  <c r="E107" i="21"/>
  <c r="E111" i="20" l="1"/>
  <c r="E117" i="21"/>
  <c r="E112" i="20"/>
  <c r="E117" i="20"/>
  <c r="G11" i="19" s="1"/>
  <c r="E114" i="21"/>
  <c r="D111" i="20"/>
  <c r="F115" i="20"/>
  <c r="H110" i="20"/>
  <c r="G110" i="20"/>
  <c r="F116" i="20"/>
  <c r="G111" i="20"/>
  <c r="D10" i="19" s="1"/>
  <c r="H111" i="20"/>
  <c r="E10" i="19"/>
  <c r="F117" i="20"/>
  <c r="G112" i="20"/>
  <c r="H112" i="20"/>
  <c r="E116" i="20"/>
  <c r="D116" i="20"/>
  <c r="G118" i="21"/>
  <c r="C110" i="20"/>
  <c r="C115" i="20" s="1"/>
  <c r="E97" i="20"/>
  <c r="E105" i="20" s="1"/>
  <c r="G114" i="21"/>
  <c r="G112" i="21"/>
  <c r="A3" i="18"/>
  <c r="A3" i="23" s="1"/>
  <c r="A4" i="18"/>
  <c r="A4" i="23" s="1"/>
  <c r="E11" i="19" l="1"/>
  <c r="D9" i="19"/>
  <c r="D11" i="19"/>
  <c r="E115" i="20"/>
  <c r="D115" i="20"/>
  <c r="H117" i="20"/>
  <c r="G117" i="20"/>
  <c r="G116" i="20"/>
  <c r="H116" i="20"/>
  <c r="G115" i="20"/>
  <c r="H115" i="20"/>
  <c r="E110" i="20"/>
  <c r="E9" i="19" s="1"/>
  <c r="D110" i="20"/>
  <c r="A4" i="26"/>
  <c r="A4" i="25"/>
  <c r="A4" i="24"/>
  <c r="A3" i="26"/>
  <c r="A3" i="25"/>
  <c r="A3" i="24"/>
  <c r="B106" i="18"/>
  <c r="B107" i="18" s="1"/>
  <c r="E71" i="18"/>
  <c r="E76" i="18" s="1"/>
  <c r="I11" i="18"/>
  <c r="E83" i="18"/>
  <c r="E81" i="18"/>
  <c r="H82" i="18"/>
  <c r="H83" i="18"/>
  <c r="E82" i="18"/>
  <c r="H81" i="18"/>
  <c r="F11" i="19" l="1"/>
  <c r="E126" i="21"/>
  <c r="F10" i="19"/>
  <c r="F9" i="19"/>
  <c r="G10" i="19"/>
  <c r="G9" i="19"/>
  <c r="I12" i="18"/>
  <c r="C136" i="18"/>
  <c r="E113" i="18"/>
  <c r="C113" i="18" s="1"/>
  <c r="D113" i="18" s="1"/>
  <c r="E115" i="18"/>
  <c r="C115" i="18" s="1"/>
  <c r="D115" i="18" s="1"/>
  <c r="B47" i="19" s="1"/>
  <c r="E114" i="18"/>
  <c r="C114" i="18" s="1"/>
  <c r="D114" i="18" s="1"/>
  <c r="E141" i="18" l="1"/>
  <c r="E142" i="18"/>
  <c r="E143" i="18"/>
  <c r="C143" i="18" s="1"/>
  <c r="D143" i="18" s="1"/>
  <c r="B46" i="19" s="1"/>
  <c r="F88" i="18"/>
  <c r="C88" i="18"/>
  <c r="F87" i="18"/>
  <c r="C86" i="18"/>
  <c r="C87" i="18"/>
  <c r="F86" i="18"/>
  <c r="C142" i="18" l="1"/>
  <c r="D142" i="18" s="1"/>
  <c r="D13" i="19" s="1"/>
  <c r="E13" i="19"/>
  <c r="E14" i="19"/>
  <c r="H87" i="18"/>
  <c r="G87" i="18"/>
  <c r="F13" i="19" s="1"/>
  <c r="E86" i="18"/>
  <c r="G12" i="19" s="1"/>
  <c r="D86" i="18"/>
  <c r="D14" i="19"/>
  <c r="G86" i="18"/>
  <c r="H86" i="18"/>
  <c r="E88" i="18"/>
  <c r="G14" i="19" s="1"/>
  <c r="D88" i="18"/>
  <c r="C141" i="18"/>
  <c r="D141" i="18" s="1"/>
  <c r="E12" i="19"/>
  <c r="E87" i="18"/>
  <c r="G13" i="19" s="1"/>
  <c r="D87" i="18"/>
  <c r="G88" i="18"/>
  <c r="H88" i="18"/>
  <c r="F14" i="19" l="1"/>
  <c r="B48" i="19"/>
  <c r="C49" i="19" s="1"/>
  <c r="F52" i="19" s="1"/>
  <c r="F51" i="19" s="1"/>
  <c r="F12" i="19"/>
  <c r="D12" i="19"/>
  <c r="G35" i="19" l="1"/>
  <c r="E34" i="19"/>
  <c r="D36" i="19"/>
  <c r="E35" i="19"/>
  <c r="F35" i="19"/>
  <c r="G34" i="19"/>
  <c r="F36" i="19"/>
  <c r="E36" i="19"/>
  <c r="D34" i="19"/>
  <c r="D35" i="19"/>
  <c r="F34" i="19"/>
  <c r="G36" i="19"/>
  <c r="C8" i="9" l="1"/>
  <c r="D8" i="9" l="1"/>
  <c r="F7" i="17"/>
  <c r="F8" i="17" s="1"/>
  <c r="E7" i="17"/>
  <c r="E33" i="17" s="1"/>
  <c r="D7" i="17"/>
  <c r="D8" i="17" s="1"/>
  <c r="F5" i="17"/>
  <c r="F33" i="17" s="1"/>
  <c r="D5" i="17"/>
  <c r="H6" i="9"/>
  <c r="H30" i="9" s="1"/>
  <c r="G6" i="9"/>
  <c r="G30" i="9" s="1"/>
  <c r="F6" i="9"/>
  <c r="F30" i="9" s="1"/>
  <c r="E6" i="9"/>
  <c r="E30" i="9" s="1"/>
  <c r="D6" i="9"/>
  <c r="C6" i="9"/>
  <c r="F9" i="5"/>
  <c r="G9" i="5"/>
  <c r="P9" i="5"/>
  <c r="Q9" i="5"/>
  <c r="R9" i="5"/>
  <c r="S9" i="5"/>
  <c r="P7" i="5"/>
  <c r="P35" i="5" s="1"/>
  <c r="Q7" i="5"/>
  <c r="Q35" i="5" s="1"/>
  <c r="G7" i="5"/>
  <c r="F7" i="5"/>
  <c r="N6" i="5"/>
  <c r="K6" i="5"/>
  <c r="J6" i="5"/>
  <c r="O5" i="5"/>
  <c r="N5" i="5"/>
  <c r="M5" i="5"/>
  <c r="L5" i="5"/>
  <c r="K5" i="5"/>
  <c r="J5" i="5"/>
  <c r="O10" i="4"/>
  <c r="O9" i="5" s="1"/>
  <c r="N10" i="4"/>
  <c r="N9" i="5" s="1"/>
  <c r="M10" i="4"/>
  <c r="M9" i="5" s="1"/>
  <c r="L10" i="4"/>
  <c r="L9" i="5" s="1"/>
  <c r="K10" i="4"/>
  <c r="K9" i="5" s="1"/>
  <c r="J10" i="4"/>
  <c r="J9" i="5" s="1"/>
  <c r="I10" i="4"/>
  <c r="I36" i="4" s="1"/>
  <c r="H10" i="4"/>
  <c r="H36" i="4" s="1"/>
  <c r="E10" i="4"/>
  <c r="E36" i="4" s="1"/>
  <c r="D10" i="4"/>
  <c r="D36" i="4" s="1"/>
  <c r="C10" i="4"/>
  <c r="C36" i="4" s="1"/>
  <c r="B10" i="4"/>
  <c r="B36" i="4" s="1"/>
  <c r="Q8" i="4"/>
  <c r="Q36" i="4" s="1"/>
  <c r="P8" i="4"/>
  <c r="P36" i="4" s="1"/>
  <c r="G8" i="4"/>
  <c r="F8" i="4"/>
  <c r="O7" i="4"/>
  <c r="N7" i="4"/>
  <c r="M7" i="4"/>
  <c r="L7" i="4"/>
  <c r="K7" i="4"/>
  <c r="J7" i="4"/>
  <c r="O6" i="4"/>
  <c r="N6" i="4"/>
  <c r="M6" i="4"/>
  <c r="L6" i="4"/>
  <c r="K6" i="4"/>
  <c r="J6" i="4"/>
  <c r="Q5" i="17" l="1"/>
  <c r="Q33" i="17" s="1"/>
  <c r="K35" i="5"/>
  <c r="D9" i="5"/>
  <c r="D35" i="5" s="1"/>
  <c r="O6" i="5"/>
  <c r="O35" i="5" s="1"/>
  <c r="O36" i="4"/>
  <c r="L6" i="5"/>
  <c r="L35" i="5" s="1"/>
  <c r="L36" i="4"/>
  <c r="M6" i="5"/>
  <c r="M35" i="5" s="1"/>
  <c r="J36" i="4"/>
  <c r="M36" i="4"/>
  <c r="N36" i="4"/>
  <c r="N35" i="5"/>
  <c r="J35" i="5"/>
  <c r="D33" i="17"/>
  <c r="K36" i="4"/>
  <c r="D6" i="17"/>
  <c r="D34" i="17" s="1"/>
  <c r="E9" i="5"/>
  <c r="E35" i="5" s="1"/>
  <c r="E8" i="17"/>
  <c r="E34" i="17" s="1"/>
  <c r="Q7" i="17"/>
  <c r="F6" i="17"/>
  <c r="B9" i="5"/>
  <c r="B35" i="5" s="1"/>
  <c r="C9" i="5"/>
  <c r="C35" i="5" s="1"/>
  <c r="H9" i="5"/>
  <c r="H35" i="5" s="1"/>
  <c r="I9" i="5"/>
  <c r="I35" i="5" s="1"/>
  <c r="R6" i="17" l="1"/>
  <c r="R34" i="17" s="1"/>
  <c r="F34" i="17"/>
  <c r="R8" i="17"/>
</calcChain>
</file>

<file path=xl/sharedStrings.xml><?xml version="1.0" encoding="utf-8"?>
<sst xmlns="http://schemas.openxmlformats.org/spreadsheetml/2006/main" count="5830" uniqueCount="803">
  <si>
    <t>Manufacturer</t>
  </si>
  <si>
    <t>Model No.</t>
  </si>
  <si>
    <t>Serial No.</t>
  </si>
  <si>
    <t>Capacity</t>
  </si>
  <si>
    <t>Unit No.</t>
  </si>
  <si>
    <t>Control Equipment Description</t>
  </si>
  <si>
    <t>Controlled Pollutant(s)</t>
  </si>
  <si>
    <t>TSP</t>
  </si>
  <si>
    <t>PM10</t>
  </si>
  <si>
    <t>CO</t>
  </si>
  <si>
    <t>VOC</t>
  </si>
  <si>
    <t>SOx</t>
  </si>
  <si>
    <t>lb/hr</t>
  </si>
  <si>
    <t>ton/yr</t>
  </si>
  <si>
    <t>Specify Units</t>
  </si>
  <si>
    <t>Hourly Usage</t>
  </si>
  <si>
    <t>Annual Usage</t>
  </si>
  <si>
    <t>% Sulfur</t>
  </si>
  <si>
    <t>% Ash</t>
  </si>
  <si>
    <t>Average Storage Conditions</t>
  </si>
  <si>
    <t>Max Storage Conditions</t>
  </si>
  <si>
    <t>Composition</t>
  </si>
  <si>
    <t>Roof</t>
  </si>
  <si>
    <t>Materials Stored</t>
  </si>
  <si>
    <t>(bbl)</t>
  </si>
  <si>
    <t>Shell</t>
  </si>
  <si>
    <t>Roof Type</t>
  </si>
  <si>
    <t>Seal Type, Welded Tank Seal Type</t>
  </si>
  <si>
    <t>Seal Type, Riveted Tank Seal Type</t>
  </si>
  <si>
    <t>Roof, Shell Color</t>
  </si>
  <si>
    <t>Good</t>
  </si>
  <si>
    <t>Poor</t>
  </si>
  <si>
    <t>Material Processed</t>
  </si>
  <si>
    <t>Material Produced</t>
  </si>
  <si>
    <t>Description</t>
  </si>
  <si>
    <t>Pollutant(s)</t>
  </si>
  <si>
    <t>Range</t>
  </si>
  <si>
    <t>Sensitivity</t>
  </si>
  <si>
    <t>Accuracy</t>
  </si>
  <si>
    <t>Parameter/Pollutant Measured</t>
  </si>
  <si>
    <r>
      <t>TSP</t>
    </r>
    <r>
      <rPr>
        <b/>
        <vertAlign val="superscript"/>
        <sz val="10"/>
        <rFont val="Times New Roman"/>
        <family val="1"/>
      </rPr>
      <t>2</t>
    </r>
  </si>
  <si>
    <r>
      <t>PM10</t>
    </r>
    <r>
      <rPr>
        <b/>
        <vertAlign val="superscript"/>
        <sz val="10"/>
        <rFont val="Times New Roman"/>
        <family val="1"/>
      </rPr>
      <t>2</t>
    </r>
  </si>
  <si>
    <r>
      <t>PM2.5</t>
    </r>
    <r>
      <rPr>
        <b/>
        <vertAlign val="superscript"/>
        <sz val="10"/>
        <rFont val="Times New Roman"/>
        <family val="1"/>
      </rPr>
      <t>2</t>
    </r>
  </si>
  <si>
    <t>Stack No.</t>
  </si>
  <si>
    <t>PM2.5</t>
  </si>
  <si>
    <t>Rain Caps</t>
  </si>
  <si>
    <t>(Yes or No)</t>
  </si>
  <si>
    <t>Height Above</t>
  </si>
  <si>
    <t>Ground (ft)</t>
  </si>
  <si>
    <t>Temp.</t>
  </si>
  <si>
    <t>(F)</t>
  </si>
  <si>
    <t>Flow Rate</t>
  </si>
  <si>
    <t>(acfs)</t>
  </si>
  <si>
    <t>(dscfs)</t>
  </si>
  <si>
    <t>Moisture by</t>
  </si>
  <si>
    <t>Volume              (%)</t>
  </si>
  <si>
    <t>Velocity</t>
  </si>
  <si>
    <t>(ft/sec)</t>
  </si>
  <si>
    <t xml:space="preserve">Unit No.(s) </t>
  </si>
  <si>
    <t>Source Description</t>
  </si>
  <si>
    <t>Unit Number</t>
  </si>
  <si>
    <t>For Each Piece of Equipment, Check One</t>
  </si>
  <si>
    <t>Replacing Unit No.</t>
  </si>
  <si>
    <t xml:space="preserve">   Existing (unchanged)       To be Removed
   New/Additional                Replacement Unit
   To Be Modified               To be Replaced</t>
  </si>
  <si>
    <r>
      <t> H</t>
    </r>
    <r>
      <rPr>
        <b/>
        <vertAlign val="subscript"/>
        <sz val="10"/>
        <rFont val="Times New Roman"/>
        <family val="1"/>
      </rPr>
      <t>2</t>
    </r>
    <r>
      <rPr>
        <b/>
        <sz val="10"/>
        <rFont val="Times New Roman"/>
        <family val="1"/>
      </rPr>
      <t>S or  Lead</t>
    </r>
  </si>
  <si>
    <t>Source Classi- fication Code (SCC)</t>
  </si>
  <si>
    <t>Unit and stack numbering must correspond throughout the application package.  If applying for a NOI under 20.2.73 NMAC, equipment exemptions under 2.72.202 NMAC do not apply.</t>
  </si>
  <si>
    <t>NOx</t>
  </si>
  <si>
    <t xml:space="preserve">VOC </t>
  </si>
  <si>
    <t>For Each Piece of Equipment, Check Onc</t>
  </si>
  <si>
    <t>Insignificant Activity citation (e.g. IA List Item #1.a)</t>
  </si>
  <si>
    <t>Efficiency                       (% Control by Weight)</t>
  </si>
  <si>
    <t>Method used to Estimate Efficiency</t>
  </si>
  <si>
    <t>Control Equipment Unit No.</t>
  </si>
  <si>
    <t>Date Installed</t>
  </si>
  <si>
    <t>Orientation       (H-Horizontal V=Vertical)</t>
  </si>
  <si>
    <t>Stack Number</t>
  </si>
  <si>
    <t>Table 2-J:  Fuel</t>
  </si>
  <si>
    <t>Specify fuel characteristics and usage.  Unit and stack numbering must correspond throughout the application package.</t>
  </si>
  <si>
    <t>Lower Heating Value</t>
  </si>
  <si>
    <t>Tank No.</t>
  </si>
  <si>
    <t>Material Name</t>
  </si>
  <si>
    <t>Liquid Density (lb/gal)</t>
  </si>
  <si>
    <t>Vapor Molecular Weight (lb/lb*mol)</t>
  </si>
  <si>
    <t>Temperature (°F)</t>
  </si>
  <si>
    <t>True Vapor Pressure    (psia)</t>
  </si>
  <si>
    <t>SCC    Code</t>
  </si>
  <si>
    <t xml:space="preserve">Date Installed </t>
  </si>
  <si>
    <r>
      <t>(M</t>
    </r>
    <r>
      <rPr>
        <b/>
        <vertAlign val="superscript"/>
        <sz val="10"/>
        <rFont val="Times New Roman"/>
        <family val="1"/>
      </rPr>
      <t>3</t>
    </r>
    <r>
      <rPr>
        <b/>
        <sz val="10"/>
        <rFont val="Times New Roman"/>
        <family val="1"/>
      </rPr>
      <t>)</t>
    </r>
  </si>
  <si>
    <t>Diameter (M)</t>
  </si>
  <si>
    <t>Paint Condition</t>
  </si>
  <si>
    <t>Mechanical Shoe Seal</t>
  </si>
  <si>
    <t>Seal Type</t>
  </si>
  <si>
    <t>Vapor-mounted resilient seal</t>
  </si>
  <si>
    <r>
      <t>B</t>
    </r>
    <r>
      <rPr>
        <sz val="8"/>
        <rFont val="Times New Roman"/>
        <family val="1"/>
      </rPr>
      <t>: Shoe-mounted secondary</t>
    </r>
  </si>
  <si>
    <r>
      <t>A</t>
    </r>
    <r>
      <rPr>
        <sz val="8"/>
        <rFont val="Times New Roman"/>
        <family val="1"/>
      </rPr>
      <t>: Primary only</t>
    </r>
  </si>
  <si>
    <r>
      <t>C</t>
    </r>
    <r>
      <rPr>
        <sz val="8"/>
        <rFont val="Times New Roman"/>
        <family val="1"/>
      </rPr>
      <t>: Rim-mounted secondary</t>
    </r>
  </si>
  <si>
    <r>
      <t>A</t>
    </r>
    <r>
      <rPr>
        <sz val="8"/>
        <rFont val="Times New Roman"/>
        <family val="1"/>
      </rPr>
      <t>:  Primary only</t>
    </r>
  </si>
  <si>
    <r>
      <t>B</t>
    </r>
    <r>
      <rPr>
        <sz val="8"/>
        <rFont val="Times New Roman"/>
        <family val="1"/>
      </rPr>
      <t>: Weather shield</t>
    </r>
  </si>
  <si>
    <r>
      <t>A</t>
    </r>
    <r>
      <rPr>
        <sz val="8"/>
        <rFont val="Times New Roman"/>
        <family val="1"/>
      </rPr>
      <t>: Mechanical shoe, primary only</t>
    </r>
  </si>
  <si>
    <t>Chemical Composition</t>
  </si>
  <si>
    <r>
      <t>Note:  1.00 bbl = 0.159 M</t>
    </r>
    <r>
      <rPr>
        <vertAlign val="superscript"/>
        <sz val="10"/>
        <rFont val="Times New Roman"/>
        <family val="1"/>
      </rPr>
      <t xml:space="preserve">3 </t>
    </r>
    <r>
      <rPr>
        <sz val="10"/>
        <rFont val="Times New Roman"/>
        <family val="1"/>
      </rPr>
      <t>= 42.0 gal</t>
    </r>
  </si>
  <si>
    <t>Liquid-mounted resilient seal</t>
  </si>
  <si>
    <r>
      <t>FX</t>
    </r>
    <r>
      <rPr>
        <sz val="8"/>
        <rFont val="Times New Roman"/>
        <family val="1"/>
      </rPr>
      <t>: Fixed Roof</t>
    </r>
  </si>
  <si>
    <r>
      <t>IF</t>
    </r>
    <r>
      <rPr>
        <sz val="8"/>
        <rFont val="Times New Roman"/>
        <family val="1"/>
      </rPr>
      <t>: Internal Floating Roof</t>
    </r>
  </si>
  <si>
    <r>
      <t>EF</t>
    </r>
    <r>
      <rPr>
        <sz val="8"/>
        <rFont val="Times New Roman"/>
        <family val="1"/>
      </rPr>
      <t>: External Floating Roof</t>
    </r>
  </si>
  <si>
    <r>
      <t>P</t>
    </r>
    <r>
      <rPr>
        <sz val="8"/>
        <rFont val="Times New Roman"/>
        <family val="1"/>
      </rPr>
      <t>: Pressure</t>
    </r>
  </si>
  <si>
    <r>
      <t>AS</t>
    </r>
    <r>
      <rPr>
        <sz val="8"/>
        <rFont val="Times New Roman"/>
        <family val="1"/>
      </rPr>
      <t>: Aluminum (specular)</t>
    </r>
  </si>
  <si>
    <r>
      <t>WH</t>
    </r>
    <r>
      <rPr>
        <sz val="8"/>
        <rFont val="Times New Roman"/>
        <family val="1"/>
      </rPr>
      <t>: White</t>
    </r>
  </si>
  <si>
    <r>
      <t>AD</t>
    </r>
    <r>
      <rPr>
        <sz val="8"/>
        <rFont val="Times New Roman"/>
        <family val="1"/>
      </rPr>
      <t>: Aluminum (diffuse)</t>
    </r>
  </si>
  <si>
    <r>
      <t>LG</t>
    </r>
    <r>
      <rPr>
        <sz val="8"/>
        <rFont val="Times New Roman"/>
        <family val="1"/>
      </rPr>
      <t>: Light Gray</t>
    </r>
  </si>
  <si>
    <r>
      <t>MG</t>
    </r>
    <r>
      <rPr>
        <sz val="8"/>
        <rFont val="Times New Roman"/>
        <family val="1"/>
      </rPr>
      <t>: Medium Gray</t>
    </r>
  </si>
  <si>
    <r>
      <t>BL</t>
    </r>
    <r>
      <rPr>
        <sz val="8"/>
        <rFont val="Times New Roman"/>
        <family val="1"/>
      </rPr>
      <t>: Black</t>
    </r>
  </si>
  <si>
    <r>
      <t>OT</t>
    </r>
    <r>
      <rPr>
        <sz val="8"/>
        <rFont val="Times New Roman"/>
        <family val="1"/>
      </rPr>
      <t>: Other (specify)</t>
    </r>
  </si>
  <si>
    <t>Quantity (specify units)</t>
  </si>
  <si>
    <t xml:space="preserve"> Phase</t>
  </si>
  <si>
    <t>Phase                                     (Gas, Liquid, or Solid)</t>
  </si>
  <si>
    <r>
      <t xml:space="preserve">Table 2-M:  Materials Processed and Produced </t>
    </r>
    <r>
      <rPr>
        <sz val="8"/>
        <rFont val="Times New Roman"/>
        <family val="1"/>
      </rPr>
      <t>(Use additional sheets as necessary.)</t>
    </r>
  </si>
  <si>
    <t>Table 2-N:  CEM Equipment</t>
  </si>
  <si>
    <t>Sample Frequency</t>
  </si>
  <si>
    <t>Averaging Time</t>
  </si>
  <si>
    <t>Enter Continuous Emissions Measurement (CEM) Data in this table.  If CEM data will be used as part of a federally enforceable permit condition, or used to satisfy the requirements of a state or federal regulation, include a copy of the CEM's manufacturer specification sheet in the Information Used to Determine Emissions attachment.  Unit and stack numbering must correspond throughout the application package.  Use additional sheets if necessary.</t>
  </si>
  <si>
    <t>Table 2-O:  Parametric Emissions Measurement Equipment</t>
  </si>
  <si>
    <t>Unit and stack numbering must correspond throughout the application package.   Use additional sheets if necessary.</t>
  </si>
  <si>
    <t>Location of Measurement</t>
  </si>
  <si>
    <t>Unit of Measure</t>
  </si>
  <si>
    <t>Acceptable Range</t>
  </si>
  <si>
    <t>Frequency of Maintenance</t>
  </si>
  <si>
    <t>Nature of Maintenance</t>
  </si>
  <si>
    <t>Method of Recording</t>
  </si>
  <si>
    <t>Max Capacity</t>
  </si>
  <si>
    <t>  This Table was intentionally left blank because it would be identical to Table 2-E.</t>
  </si>
  <si>
    <t>Table 2-A:    Regulated Emission Sources</t>
  </si>
  <si>
    <r>
      <t>Seal Type</t>
    </r>
    <r>
      <rPr>
        <sz val="8"/>
        <rFont val="Times New Roman"/>
        <family val="1"/>
      </rPr>
      <t xml:space="preserve"> (refer to Table 2-LR below)</t>
    </r>
  </si>
  <si>
    <r>
      <t>Roof Type</t>
    </r>
    <r>
      <rPr>
        <sz val="8"/>
        <rFont val="Times New Roman"/>
        <family val="1"/>
      </rPr>
      <t xml:space="preserve"> (refer to Table 2-LR below)</t>
    </r>
  </si>
  <si>
    <r>
      <t>Paint Condition</t>
    </r>
    <r>
      <rPr>
        <sz val="8"/>
        <rFont val="Times New Roman"/>
        <family val="1"/>
      </rPr>
      <t xml:space="preserve"> (from Table VI-C)</t>
    </r>
  </si>
  <si>
    <r>
      <t>Annual Throughput</t>
    </r>
    <r>
      <rPr>
        <sz val="8"/>
        <rFont val="Times New Roman"/>
        <family val="1"/>
      </rPr>
      <t xml:space="preserve"> (gal/yr)</t>
    </r>
  </si>
  <si>
    <t>Vapor Space        (M)</t>
  </si>
  <si>
    <t>Controlled by Unit #</t>
  </si>
  <si>
    <t>Table 2-C:  Emissions Control Equipment</t>
  </si>
  <si>
    <t>Emissions vented to       Stack #</t>
  </si>
  <si>
    <t>Serving Unit Number(s) from Table 2-A</t>
  </si>
  <si>
    <t>Table 2-G:  Stack Exit and Fugitive Emission Rates for Special Stacks</t>
  </si>
  <si>
    <t>For each tank, list the liquid(s) to be stored in each tank.  If it is expected that a tank may store a variety of hydrocarbon liquids, enter "mixed hydrocarbons" in the Composition column for that tank and enter the corresponding data of the most volatile liquid to be stored in the tank.  If tank is to be used for storage of different materials, list all the materials in the "All Calculations" attachment, run the newest version of TANKS on each, and use the material with the highest emission rate to determine maximum uncontrolled and requested allowable emissions rate.  The permit will specify the most volatile category of liquids that may be stored in each tank.  Include appropriate tank-flashing modeling input data.  Use additional sheets if necessary.  Unit and stack numbering must correspond throughout the application package.</t>
  </si>
  <si>
    <t>Serial #</t>
  </si>
  <si>
    <t>Model #</t>
  </si>
  <si>
    <r>
      <t>1</t>
    </r>
    <r>
      <rPr>
        <sz val="10"/>
        <rFont val="Times New Roman"/>
        <family val="1"/>
      </rPr>
      <t xml:space="preserve"> List each control device on a separate line.  For each control device, list all emission units controlled by the control device.</t>
    </r>
  </si>
  <si>
    <t>Lead</t>
  </si>
  <si>
    <r>
      <t>H</t>
    </r>
    <r>
      <rPr>
        <b/>
        <vertAlign val="subscript"/>
        <sz val="10"/>
        <rFont val="Times New Roman"/>
        <family val="1"/>
      </rPr>
      <t>2</t>
    </r>
    <r>
      <rPr>
        <b/>
        <sz val="10"/>
        <rFont val="Times New Roman"/>
        <family val="1"/>
      </rPr>
      <t>S</t>
    </r>
  </si>
  <si>
    <t>Capacity Units</t>
  </si>
  <si>
    <t>List Specific 20.2.72.202 NMAC Exemption (e.g. 20.2.72.202.B.5)</t>
  </si>
  <si>
    <r>
      <t>Controlling Emissions for Unit Number(s)</t>
    </r>
    <r>
      <rPr>
        <b/>
        <vertAlign val="superscript"/>
        <sz val="9"/>
        <rFont val="Times New Roman"/>
        <family val="1"/>
      </rPr>
      <t>1</t>
    </r>
  </si>
  <si>
    <r>
      <t xml:space="preserve">Provide Pollutant Name Here                </t>
    </r>
    <r>
      <rPr>
        <b/>
        <sz val="10"/>
        <rFont val="Times New Roman"/>
        <family val="1"/>
      </rPr>
      <t> HAP or  TAP</t>
    </r>
  </si>
  <si>
    <t>Totals</t>
  </si>
  <si>
    <r>
      <t>Date of Manufacture /Reconstruction</t>
    </r>
    <r>
      <rPr>
        <b/>
        <vertAlign val="superscript"/>
        <sz val="8"/>
        <rFont val="Times New Roman"/>
        <family val="1"/>
      </rPr>
      <t>2</t>
    </r>
  </si>
  <si>
    <r>
      <t>Date of Installation /Construction</t>
    </r>
    <r>
      <rPr>
        <b/>
        <vertAlign val="superscript"/>
        <sz val="8"/>
        <rFont val="Times New Roman"/>
        <family val="1"/>
      </rPr>
      <t>2</t>
    </r>
  </si>
  <si>
    <r>
      <t>Unit Number</t>
    </r>
    <r>
      <rPr>
        <b/>
        <vertAlign val="superscript"/>
        <sz val="8"/>
        <rFont val="Times New Roman"/>
        <family val="1"/>
      </rPr>
      <t>1</t>
    </r>
  </si>
  <si>
    <r>
      <t>1</t>
    </r>
    <r>
      <rPr>
        <sz val="8"/>
        <rFont val="Arial"/>
        <family val="2"/>
      </rPr>
      <t xml:space="preserve"> Unit numbers must correspond to unit numbers in the previous permit unless a complete cross reference table of all units in both permits is provided.</t>
    </r>
  </si>
  <si>
    <t xml:space="preserve">Table 2-L:  Tank Data </t>
  </si>
  <si>
    <r>
      <t>Totals</t>
    </r>
    <r>
      <rPr>
        <sz val="8"/>
        <rFont val="Times New Roman"/>
        <family val="1"/>
      </rPr>
      <t>:</t>
    </r>
  </si>
  <si>
    <t xml:space="preserve">                Totals:</t>
  </si>
  <si>
    <t>Provide Pollutant Name Here                 HAP or  TAP</t>
  </si>
  <si>
    <t>Total HAPs</t>
  </si>
  <si>
    <t>Table 2-K:  Liquid Data for Tanks Listed in Table 2-L</t>
  </si>
  <si>
    <t>Table 2-L2:  Liquid Storage Tank Data Codes Reference Table</t>
  </si>
  <si>
    <t xml:space="preserve">Include appropriate tank-flashing modeling input data.  Use an addendum to this table for unlisted data categories.  Unit and stack numbering must correspond throughout the application package.  Use additional sheets if necessary.  See reference Table 2-L2.  Note: 1.00 bbl = 10.159 M3 = 42.0 gal </t>
  </si>
  <si>
    <r>
      <t>Turn-  overs</t>
    </r>
    <r>
      <rPr>
        <sz val="8"/>
        <rFont val="Times New Roman"/>
        <family val="1"/>
      </rPr>
      <t xml:space="preserve">        (per year)</t>
    </r>
  </si>
  <si>
    <r>
      <t>3</t>
    </r>
    <r>
      <rPr>
        <sz val="8"/>
        <rFont val="Arial"/>
        <family val="2"/>
      </rPr>
      <t xml:space="preserve"> To properly account for power conversion efficiencies, generator set rated capacity shall be reported as the rated capacity of the engine in horsepower, not the kilowatt capacity of the generator set.</t>
    </r>
  </si>
  <si>
    <r>
      <t>2</t>
    </r>
    <r>
      <rPr>
        <sz val="8"/>
        <rFont val="Arial"/>
        <family val="2"/>
      </rPr>
      <t xml:space="preserve"> Specify dates required to determine regulatory applicability.</t>
    </r>
  </si>
  <si>
    <r>
      <t>Requested Permitted Capacity</t>
    </r>
    <r>
      <rPr>
        <b/>
        <vertAlign val="superscript"/>
        <sz val="8"/>
        <rFont val="Times New Roman"/>
        <family val="1"/>
      </rPr>
      <t>3</t>
    </r>
    <r>
      <rPr>
        <b/>
        <sz val="8"/>
        <rFont val="Times New Roman"/>
        <family val="1"/>
      </rPr>
      <t xml:space="preserve"> (Specify Units)</t>
    </r>
  </si>
  <si>
    <r>
      <t>2</t>
    </r>
    <r>
      <rPr>
        <sz val="8"/>
        <rFont val="Times New Roman"/>
        <family val="1"/>
      </rPr>
      <t xml:space="preserve"> Specify date(s) required to determine regulatory applicability.</t>
    </r>
  </si>
  <si>
    <t>Table 2-I:    Stack Exit and Fugitive Emission Rates for HAPs and TAPs</t>
  </si>
  <si>
    <r>
      <t>Table 2-B:   Insignificant Activities</t>
    </r>
    <r>
      <rPr>
        <vertAlign val="superscript"/>
        <sz val="10"/>
        <rFont val="Times New Roman"/>
        <family val="1"/>
      </rPr>
      <t>1</t>
    </r>
    <r>
      <rPr>
        <b/>
        <sz val="8"/>
        <rFont val="Times New Roman"/>
        <family val="1"/>
      </rPr>
      <t xml:space="preserve"> </t>
    </r>
    <r>
      <rPr>
        <sz val="10"/>
        <rFont val="Times New Roman"/>
        <family val="1"/>
      </rPr>
      <t>(20.2.70 NMAC)</t>
    </r>
    <r>
      <rPr>
        <sz val="8"/>
        <rFont val="Times New Roman"/>
        <family val="1"/>
      </rPr>
      <t xml:space="preserve"> </t>
    </r>
    <r>
      <rPr>
        <b/>
        <sz val="8"/>
        <rFont val="Times New Roman"/>
        <family val="1"/>
      </rPr>
      <t xml:space="preserve">      </t>
    </r>
    <r>
      <rPr>
        <b/>
        <sz val="14"/>
        <rFont val="Times New Roman"/>
        <family val="1"/>
      </rPr>
      <t>OR       Exempted Equipment</t>
    </r>
    <r>
      <rPr>
        <sz val="14"/>
        <rFont val="Times New Roman"/>
        <family val="1"/>
      </rPr>
      <t xml:space="preserve"> </t>
    </r>
    <r>
      <rPr>
        <sz val="10"/>
        <rFont val="Times New Roman"/>
        <family val="1"/>
      </rPr>
      <t xml:space="preserve">(20.2.72 NMAC) </t>
    </r>
    <r>
      <rPr>
        <b/>
        <sz val="14"/>
        <rFont val="Times New Roman"/>
        <family val="1"/>
      </rPr>
      <t/>
    </r>
  </si>
  <si>
    <t>Table 2-E:    Requested Allowable Emissions</t>
  </si>
  <si>
    <r>
      <t>Table 2-F:   Additional Emissions during Startup, Shutdown, and Routine Maintenance (SSM)</t>
    </r>
    <r>
      <rPr>
        <b/>
        <vertAlign val="superscript"/>
        <sz val="10"/>
        <rFont val="Times New Roman"/>
        <family val="1"/>
      </rPr>
      <t xml:space="preserve">                                                                                                                 </t>
    </r>
    <r>
      <rPr>
        <b/>
        <sz val="14"/>
        <rFont val="Times New Roman"/>
        <family val="1"/>
      </rPr>
      <t xml:space="preserve"> </t>
    </r>
    <r>
      <rPr>
        <b/>
        <sz val="10"/>
        <rFont val="Times New Roman"/>
        <family val="1"/>
      </rPr>
      <t/>
    </r>
  </si>
  <si>
    <r>
      <t xml:space="preserve">Table 2-D:   Maximum Emissions </t>
    </r>
    <r>
      <rPr>
        <sz val="10"/>
        <rFont val="Times New Roman"/>
        <family val="1"/>
      </rPr>
      <t>(under normal operating conditions)</t>
    </r>
  </si>
  <si>
    <r>
      <t>1</t>
    </r>
    <r>
      <rPr>
        <sz val="8"/>
        <rFont val="Times New Roman"/>
        <family val="1"/>
      </rPr>
      <t xml:space="preserve"> Insignificant activities exempted due to size or production rate are defined in 20.2.70.300.D.6, 20.2.70.7.Q NMAC, and the NMED/AQB List of Insignificant Activities, dated September 15, 2008.  Emissions from these insignificant activities do not need to be reported, unless specifically requested.</t>
    </r>
  </si>
  <si>
    <t>Table 2-P:    Green House Gas Emissions</t>
  </si>
  <si>
    <r>
      <t xml:space="preserve">GWPs </t>
    </r>
    <r>
      <rPr>
        <b/>
        <vertAlign val="superscript"/>
        <sz val="10"/>
        <rFont val="Times New Roman"/>
        <family val="1"/>
      </rPr>
      <t>1</t>
    </r>
  </si>
  <si>
    <t>footnote 3</t>
  </si>
  <si>
    <t>mass GHG</t>
  </si>
  <si>
    <r>
      <t>CO</t>
    </r>
    <r>
      <rPr>
        <b/>
        <vertAlign val="subscript"/>
        <sz val="9"/>
        <rFont val="Times New Roman"/>
        <family val="1"/>
      </rPr>
      <t>2</t>
    </r>
    <r>
      <rPr>
        <b/>
        <sz val="9"/>
        <rFont val="Times New Roman"/>
        <family val="1"/>
      </rPr>
      <t>e</t>
    </r>
  </si>
  <si>
    <r>
      <t>1</t>
    </r>
    <r>
      <rPr>
        <b/>
        <sz val="10"/>
        <rFont val="Times New Roman"/>
        <family val="1"/>
      </rPr>
      <t xml:space="preserve"> </t>
    </r>
    <r>
      <rPr>
        <b/>
        <sz val="8"/>
        <rFont val="Times New Roman"/>
        <family val="1"/>
      </rPr>
      <t>GWP</t>
    </r>
    <r>
      <rPr>
        <sz val="8"/>
        <rFont val="Times New Roman"/>
        <family val="1"/>
      </rPr>
      <t xml:space="preserve"> means Global Warming Potential.  Applicant's must use the most current GWPs codified in Table A-1 of 40 CFR part 98.  GWPs are subject to change, therefore, applicants need to check 40 CFR 98 to confirm GWP values.</t>
    </r>
  </si>
  <si>
    <r>
      <t>2</t>
    </r>
    <r>
      <rPr>
        <sz val="10"/>
        <rFont val="Times New Roman"/>
        <family val="1"/>
      </rPr>
      <t xml:space="preserve"> </t>
    </r>
    <r>
      <rPr>
        <sz val="8"/>
        <rFont val="Times New Roman"/>
        <family val="1"/>
      </rPr>
      <t xml:space="preserve">For  </t>
    </r>
    <r>
      <rPr>
        <b/>
        <sz val="8"/>
        <rFont val="Times New Roman"/>
        <family val="1"/>
      </rPr>
      <t>HFCs</t>
    </r>
    <r>
      <rPr>
        <sz val="8"/>
        <rFont val="Times New Roman"/>
        <family val="1"/>
      </rPr>
      <t xml:space="preserve"> or </t>
    </r>
    <r>
      <rPr>
        <b/>
        <sz val="8"/>
        <rFont val="Times New Roman"/>
        <family val="1"/>
      </rPr>
      <t>PFCs</t>
    </r>
    <r>
      <rPr>
        <sz val="8"/>
        <rFont val="Times New Roman"/>
        <family val="1"/>
      </rPr>
      <t xml:space="preserve"> describe the specific HFC or PFC compound and use a separate column for each individual compound.  </t>
    </r>
  </si>
  <si>
    <r>
      <t>3</t>
    </r>
    <r>
      <rPr>
        <sz val="10"/>
        <rFont val="Times New Roman"/>
        <family val="1"/>
      </rPr>
      <t xml:space="preserve"> </t>
    </r>
    <r>
      <rPr>
        <sz val="8"/>
        <rFont val="Times New Roman"/>
        <family val="1"/>
      </rPr>
      <t>You must enter the appropriate GWP for each HFC or PFC compound from Table A-1 in 40 CFR 98.</t>
    </r>
  </si>
  <si>
    <r>
      <t>4</t>
    </r>
    <r>
      <rPr>
        <sz val="10"/>
        <rFont val="Times New Roman"/>
        <family val="1"/>
      </rPr>
      <t xml:space="preserve"> </t>
    </r>
    <r>
      <rPr>
        <sz val="8"/>
        <rFont val="Times New Roman"/>
        <family val="1"/>
      </rPr>
      <t xml:space="preserve">Green house gas emissions on a </t>
    </r>
    <r>
      <rPr>
        <b/>
        <sz val="8"/>
        <rFont val="Times New Roman"/>
        <family val="1"/>
      </rPr>
      <t>mass basis</t>
    </r>
    <r>
      <rPr>
        <sz val="8"/>
        <rFont val="Times New Roman"/>
        <family val="1"/>
      </rPr>
      <t>, is the ton per year green house gas emission before adjustment with its GWP.</t>
    </r>
  </si>
  <si>
    <r>
      <t>5</t>
    </r>
    <r>
      <rPr>
        <b/>
        <sz val="8"/>
        <rFont val="Times New Roman"/>
        <family val="1"/>
      </rPr>
      <t xml:space="preserve"> CO</t>
    </r>
    <r>
      <rPr>
        <b/>
        <vertAlign val="subscript"/>
        <sz val="8"/>
        <rFont val="Times New Roman"/>
        <family val="1"/>
      </rPr>
      <t>2</t>
    </r>
    <r>
      <rPr>
        <b/>
        <sz val="8"/>
        <rFont val="Times New Roman"/>
        <family val="1"/>
      </rPr>
      <t>e</t>
    </r>
    <r>
      <rPr>
        <sz val="8"/>
        <rFont val="Times New Roman"/>
        <family val="1"/>
      </rPr>
      <t xml:space="preserve"> means Carbon Dioxide Equivalent and is calculated by multiplying the TPY mass emissions of the green house gas by its GWP. </t>
    </r>
  </si>
  <si>
    <r>
      <t>CO</t>
    </r>
    <r>
      <rPr>
        <b/>
        <vertAlign val="subscript"/>
        <sz val="10"/>
        <rFont val="Times New Roman"/>
        <family val="1"/>
      </rPr>
      <t>2</t>
    </r>
    <r>
      <rPr>
        <vertAlign val="subscript"/>
        <sz val="10"/>
        <rFont val="Times New Roman"/>
        <family val="1"/>
      </rPr>
      <t xml:space="preserve">   </t>
    </r>
    <r>
      <rPr>
        <sz val="10"/>
        <rFont val="Times New Roman"/>
        <family val="1"/>
      </rPr>
      <t>ton/yr</t>
    </r>
  </si>
  <si>
    <r>
      <t>PFC/HFC</t>
    </r>
    <r>
      <rPr>
        <sz val="10"/>
        <rFont val="Times New Roman"/>
        <family val="1"/>
      </rPr>
      <t xml:space="preserve">   ton/yr</t>
    </r>
    <r>
      <rPr>
        <vertAlign val="superscript"/>
        <sz val="8"/>
        <rFont val="Times New Roman"/>
        <family val="1"/>
      </rPr>
      <t>2</t>
    </r>
  </si>
  <si>
    <r>
      <t>1</t>
    </r>
    <r>
      <rPr>
        <b/>
        <sz val="8"/>
        <rFont val="Times New Roman"/>
        <family val="1"/>
      </rPr>
      <t xml:space="preserve"> GWP</t>
    </r>
    <r>
      <rPr>
        <sz val="8"/>
        <rFont val="Times New Roman"/>
        <family val="1"/>
      </rPr>
      <t xml:space="preserve"> (Global Warming Potential):  Applicants must use the most current GWPs codified in Table A-1 of 40 CFR part 98.  GWPs are subject to change, therefore, applicants need to check 40 CFR 98 to confirm GWP values.</t>
    </r>
  </si>
  <si>
    <r>
      <t>2</t>
    </r>
    <r>
      <rPr>
        <sz val="8"/>
        <rFont val="Times New Roman"/>
        <family val="1"/>
      </rPr>
      <t xml:space="preserve"> For  </t>
    </r>
    <r>
      <rPr>
        <b/>
        <sz val="8"/>
        <rFont val="Times New Roman"/>
        <family val="1"/>
      </rPr>
      <t>HFCs</t>
    </r>
    <r>
      <rPr>
        <sz val="8"/>
        <rFont val="Times New Roman"/>
        <family val="1"/>
      </rPr>
      <t xml:space="preserve"> or </t>
    </r>
    <r>
      <rPr>
        <b/>
        <sz val="8"/>
        <rFont val="Times New Roman"/>
        <family val="1"/>
      </rPr>
      <t>PFCs</t>
    </r>
    <r>
      <rPr>
        <sz val="8"/>
        <rFont val="Times New Roman"/>
        <family val="1"/>
      </rPr>
      <t xml:space="preserve"> describe the specific HFC or PFC compound and use a separate column for each individual compound.  </t>
    </r>
  </si>
  <si>
    <r>
      <t>4</t>
    </r>
    <r>
      <rPr>
        <sz val="8"/>
        <rFont val="Times New Roman"/>
        <family val="1"/>
      </rPr>
      <t xml:space="preserve"> Green house gas emissions on a </t>
    </r>
    <r>
      <rPr>
        <b/>
        <sz val="8"/>
        <rFont val="Times New Roman"/>
        <family val="1"/>
      </rPr>
      <t>mass basis</t>
    </r>
    <r>
      <rPr>
        <sz val="8"/>
        <rFont val="Times New Roman"/>
        <family val="1"/>
      </rPr>
      <t xml:space="preserve"> is the ton per year green house gas emission before adjustment with its GWP.</t>
    </r>
  </si>
  <si>
    <r>
      <t>N</t>
    </r>
    <r>
      <rPr>
        <b/>
        <vertAlign val="subscript"/>
        <sz val="10"/>
        <rFont val="Times New Roman"/>
        <family val="1"/>
      </rPr>
      <t>2</t>
    </r>
    <r>
      <rPr>
        <b/>
        <sz val="10"/>
        <rFont val="Times New Roman"/>
        <family val="1"/>
      </rPr>
      <t xml:space="preserve">O   </t>
    </r>
    <r>
      <rPr>
        <sz val="10"/>
        <rFont val="Times New Roman"/>
        <family val="1"/>
      </rPr>
      <t xml:space="preserve"> ton/yr</t>
    </r>
  </si>
  <si>
    <r>
      <t>CH</t>
    </r>
    <r>
      <rPr>
        <b/>
        <vertAlign val="subscript"/>
        <sz val="10"/>
        <rFont val="Times New Roman"/>
        <family val="1"/>
      </rPr>
      <t>4</t>
    </r>
    <r>
      <rPr>
        <sz val="10"/>
        <rFont val="Times New Roman"/>
        <family val="1"/>
      </rPr>
      <t xml:space="preserve">     ton/yr</t>
    </r>
  </si>
  <si>
    <r>
      <t>SF</t>
    </r>
    <r>
      <rPr>
        <b/>
        <vertAlign val="subscript"/>
        <sz val="10"/>
        <rFont val="Times New Roman"/>
        <family val="1"/>
      </rPr>
      <t>6</t>
    </r>
    <r>
      <rPr>
        <sz val="10"/>
        <rFont val="Times New Roman"/>
        <family val="1"/>
      </rPr>
      <t xml:space="preserve">      ton/yr</t>
    </r>
  </si>
  <si>
    <r>
      <t>3</t>
    </r>
    <r>
      <rPr>
        <sz val="8"/>
        <rFont val="Times New Roman"/>
        <family val="1"/>
      </rPr>
      <t xml:space="preserve"> For each new compound, enter the appropriate GWP for each HFC or PFC compound from Table A-1 in 40 CFR 98.</t>
    </r>
  </si>
  <si>
    <t>In the table below, report the Potential to Emit for each HAP from each regulated emission unit listed in Table 2-A, only if the entire facility emits the HAP at a rate greater than or equal to one (1) ton per year For each such emission unit, HAPs shall be reported to the nearest 0.1 tpy.  Each facility-wide Individual HAP total and the facility-wide Total HAPs shall be the sum of all HAP sources calculated to the nearest 0.1 ton per year. Per 20.2.72.403.A.1 NMAC, facilities not exempt [see 20.2.72.402.C NMAC] from TAP permitting shall report each TAP that has an uncontrolled emission rate in excess of its pounds per hour screening level specified in 20.2.72.502 NMAC.  TAPs shall be reported using one more significant figure than the number of significant figures shown in the pound per hour threshold corresponding to the substance. Use the HAP nomenclature as it appears in Section 112 (b) of the 1990 CAAA and the TAP nomenclature as it listed in 20.2.72.502 NMAC. Include tank-flashing emissions estimates of HAPs in this table. For each HAP or TAP listed, fill all cells in this table with the emission numbers or a "-" symbol.  A “-” symbol indicates that emissions of this pollutant are not expected or the pollutant is emitted in a quantity less than the threshold amounts described above.</t>
  </si>
  <si>
    <r>
      <t>Total GHG</t>
    </r>
    <r>
      <rPr>
        <b/>
        <sz val="9"/>
        <rFont val="Times New Roman"/>
        <family val="1"/>
      </rPr>
      <t xml:space="preserve"> </t>
    </r>
    <r>
      <rPr>
        <sz val="9"/>
        <rFont val="Times New Roman"/>
        <family val="1"/>
      </rPr>
      <t>Mass Basis ton/yr</t>
    </r>
    <r>
      <rPr>
        <vertAlign val="superscript"/>
        <sz val="9"/>
        <rFont val="Times New Roman"/>
        <family val="1"/>
      </rPr>
      <t>4</t>
    </r>
  </si>
  <si>
    <r>
      <t>Total CO</t>
    </r>
    <r>
      <rPr>
        <b/>
        <vertAlign val="subscript"/>
        <sz val="10"/>
        <rFont val="Times New Roman"/>
        <family val="1"/>
      </rPr>
      <t>2</t>
    </r>
    <r>
      <rPr>
        <b/>
        <sz val="10"/>
        <rFont val="Times New Roman"/>
        <family val="1"/>
      </rPr>
      <t>e</t>
    </r>
    <r>
      <rPr>
        <sz val="9"/>
        <rFont val="Times New Roman"/>
        <family val="1"/>
      </rPr>
      <t xml:space="preserve"> ton/yr</t>
    </r>
    <r>
      <rPr>
        <vertAlign val="superscript"/>
        <sz val="9"/>
        <rFont val="Times New Roman"/>
        <family val="1"/>
      </rPr>
      <t>5</t>
    </r>
  </si>
  <si>
    <t>Unit and stack numbering must correspond throughout the application package.  Only list control equipment for TAPs if the TAP’s maximum uncontrolled emissions rate is over its respective threshold as listed in 20.2.72 NMAC, Subpart V, Tables A and B.  In accordance with 20.2.72.203.A(3) and (8) NMAC, 20.2.70.300.D(5)(b) and (e) NMAC, and 20.2.73.200.B(7) NMAC, the permittee shall report all control devices and list each pollutant controlled by the control device regardless if the applicant takes credit for the reduction in emissions.</t>
  </si>
  <si>
    <t>Total</t>
  </si>
  <si>
    <t>Use this table to list stack emissions (requested allowable) from split and combined stacks.   List Toxic Air Pollutants (TAPs) and Hazardous Air Pollutants (HAPs) in Table 2-I.  List all fugitives that are associated with the normal, routine, and non-emergency operation of the facility.  Unit and stack numbering must correspond throughout the application package.  Refer to Table 2-E for instructions on use of the “-“ symbol and on significant figures.</t>
  </si>
  <si>
    <t>All 20.2.70 NMAC (Title V) applications must list all Insignificant Activities in this table.  All 20.2.72 NMAC applications must list Exempted Equipment in this table.  If equipment listed on this table is exempt under 20.2.72.202.B.5, include emissions calculations and emissions totals for 202.B.5 "similar functions" units, operations, and activities in Section 6, Calculations.  Equipment and activities exempted under 20.2.72.202 NMAC may not necessarily be Insignificant under 20.2.70 NMAC (and vice versa).  Unit &amp; stack numbering must be consistent throughout the application package.  Per Exemptions Policy 02-012.00 (see http://www.env.nm.gov/aqb/permit/aqb_pol.html ), 20.2.72.202.B NMAC Exemptions do not apply, but 20.2.72.202.A NMAC exemptions do apply to NOI facilities under 20.2.73 NMAC.  List 20.2.72.301.D.4 NMAC Auxiliary Equipment for Streamline applications in Table 2-A.  The List of Insignificant Activities (for TV) can be found online at http://www.env.nm.gov/aqb/forms/InsignificantListTitleV.pdf .  TV sources may elect to enter both TV Insignificant Activities and Part 72 Exemptions on this form.</t>
  </si>
  <si>
    <t>Table 2-P:    Greenhouse Gas Emissions</t>
  </si>
  <si>
    <r>
      <t xml:space="preserve">4 </t>
    </r>
    <r>
      <rPr>
        <sz val="8"/>
        <rFont val="Arial"/>
        <family val="2"/>
      </rPr>
      <t xml:space="preserve">"4SLB" means four stroke lean burn engine, "4SRB" means four stroke rich burn engine, "2SLB" means two stroke lean burn engine, "CI" means compression ignition, and "SI" means spark ignition </t>
    </r>
  </si>
  <si>
    <r>
      <t>TSP</t>
    </r>
    <r>
      <rPr>
        <b/>
        <vertAlign val="superscript"/>
        <sz val="10"/>
        <rFont val="Times New Roman"/>
        <family val="1"/>
      </rPr>
      <t>1</t>
    </r>
  </si>
  <si>
    <r>
      <t>PM10</t>
    </r>
    <r>
      <rPr>
        <b/>
        <vertAlign val="superscript"/>
        <sz val="10"/>
        <rFont val="Times New Roman"/>
        <family val="1"/>
      </rPr>
      <t>1</t>
    </r>
  </si>
  <si>
    <r>
      <t>PM2.5</t>
    </r>
    <r>
      <rPr>
        <b/>
        <vertAlign val="superscript"/>
        <sz val="10"/>
        <rFont val="Times New Roman"/>
        <family val="1"/>
      </rPr>
      <t>1</t>
    </r>
  </si>
  <si>
    <r>
      <t>Color</t>
    </r>
    <r>
      <rPr>
        <sz val="8"/>
        <rFont val="Times New Roman"/>
        <family val="1"/>
      </rPr>
      <t xml:space="preserve">                                 (from Table VI-C)</t>
    </r>
  </si>
  <si>
    <r>
      <rPr>
        <b/>
        <sz val="8"/>
        <rFont val="Times New Roman"/>
        <family val="1"/>
      </rPr>
      <t>RICE Ignition Type (CI, SI, 4SLB, 4SRB, 2SLB)</t>
    </r>
    <r>
      <rPr>
        <b/>
        <vertAlign val="superscript"/>
        <sz val="8"/>
        <rFont val="Times New Roman"/>
        <family val="1"/>
      </rPr>
      <t>4</t>
    </r>
  </si>
  <si>
    <t xml:space="preserve">Maximum Emissions are the emissions at maximum capacity and prior to (in the absence of) pollution control, emission-reducing process equipment, or any other emission reduction.  Calculate the hourly emissions using the worst case hourly emissions for each pollutant.  For each pollutant, calculate the annual emissions as if the facility were operating at maximum plant capacity without pollution controls for 8760 hours per year, unless otherwise approved by the Department.  List Hazardous Air Pollutants (HAP) &amp; Toxic Air Pollutants (TAPs) in Table 2-I.  Unit &amp; stack numbering must be consistent throughout the application package.  Fill all cells in this table with the emission numbers or a "-" symbol.  A “-“ symbol indicates that emissions of this pollutant are not expected.  Numbers shall be expressed to at least 2 decimal points (e.g. 0.41, 1.41, or 1.41E-4).  </t>
  </si>
  <si>
    <r>
      <t xml:space="preserve">1 </t>
    </r>
    <r>
      <rPr>
        <b/>
        <sz val="8"/>
        <rFont val="Times New Roman"/>
        <family val="1"/>
      </rPr>
      <t>Condensable Particulate Matter:</t>
    </r>
    <r>
      <rPr>
        <sz val="8"/>
        <rFont val="Times New Roman"/>
        <family val="1"/>
      </rPr>
      <t xml:space="preserve"> Include condensable particulate matter emissions for PM10 and PM2.5 if the source is a combustion source.  Do not include condensable particulate matter for TSP unless TSP is set equal to PM10 and PM2.5.</t>
    </r>
  </si>
  <si>
    <r>
      <t>Unit &amp; stack numbering must be consistent throughout the application package.  Fill all cells in this table with the emission numbers or a "-" symbol.  A “-“ symbol indicates that emissions of this pollutant are not expected.  Numbers shall be expressed to at least 2 decimal points (e.g. 0.41, 1.41, or 1.41E</t>
    </r>
    <r>
      <rPr>
        <vertAlign val="superscript"/>
        <sz val="10"/>
        <rFont val="Times New Roman"/>
        <family val="1"/>
      </rPr>
      <t>-4</t>
    </r>
    <r>
      <rPr>
        <sz val="10"/>
        <rFont val="Times New Roman"/>
        <family val="1"/>
      </rPr>
      <t xml:space="preserve">).  </t>
    </r>
  </si>
  <si>
    <r>
      <t xml:space="preserve"> 1</t>
    </r>
    <r>
      <rPr>
        <b/>
        <sz val="8"/>
        <rFont val="Times New Roman"/>
        <family val="1"/>
      </rPr>
      <t xml:space="preserve"> For instance</t>
    </r>
    <r>
      <rPr>
        <sz val="8"/>
        <rFont val="Times New Roman"/>
        <family val="1"/>
      </rPr>
      <t>, if the short term steady-state Table 2-E emissions are 5 lb/hr and the SSM rate is 12 lb/hr, enter 7 lb/hr in this table.  If the annual steady-state Table 2-E emissions are 21.9 TPY, and the number of scheduled SSM events result in annual emissions of 31.9 TPY, enter 10.0 TPY in the table below.</t>
    </r>
  </si>
  <si>
    <r>
      <t>All applications for facilities that have emissions during routine our predictable startup, shutdown or scheduled maintenance (SSM)</t>
    </r>
    <r>
      <rPr>
        <b/>
        <vertAlign val="superscript"/>
        <sz val="10"/>
        <rFont val="Times New Roman"/>
        <family val="1"/>
      </rPr>
      <t>1</t>
    </r>
    <r>
      <rPr>
        <sz val="10"/>
        <rFont val="Times New Roman"/>
        <family val="1"/>
      </rPr>
      <t xml:space="preserve">, including NOI applications, must include in this table the Maximum Emissions during routine or predictable startup, shutdown and scheduled maintenance (20.2.7 NMAC, 20.2.72.203.A.3 NMAC, 20.2.73.200.D.2 NMAC).  In Section 6 and 6a, provide emissions calculations for all SSM emissions reported in this table. Refer to "Guidance for Submittal of Startup, Shutdown, Maintenance Emissions in Permit Applications (https://www.env.nm.gov/aqb/permit/aqb_pol.html) for more detailed instructions. Numbers shall be expressed to at least 2 decimal points (e.g. 0.41, 1.41, or 1.41E-4).  </t>
    </r>
  </si>
  <si>
    <t xml:space="preserve">Unit and stack numbering must correspond throughout the application package.  Include the stack exit conditions for each unit that emits from a stack, including blowdown venting parameters and tank emissions.   If the facility has multiple operating scenarios, complete a separate Table 2-H for each scenario and, for each, type scenario name here: </t>
  </si>
  <si>
    <t xml:space="preserve">Applications submitted under 20.2.70, 20.2.72, &amp; 20.2.74 NMAC are required to complete this Table.  Power plants, Title V major sources, and PSD major sources must report and calculate all GHG emissions for each unit. Applicants must report potential emission rates in short tons per year (see Section 6.a for assistance).  Include GHG emissions during Startup, Shutdown, and Scheduled Maintenance in this table.  For minor source facilities that are not power plants, are not Title V, or are not PSD, there are three options for reporting GHGs 1) report GHGs for each individual piece of equipment; 2) report all GHGs from a group of unit types, for example report all combustion source GHGs as a single unit and all venting GHG as a second separate unit;  OR  3) check the following box    By checking this box, the applicant acknowledges the total CO2e emissions are less than 75,000 tons per year.  </t>
  </si>
  <si>
    <t xml:space="preserve">Fuel Type (low sulfur Diesel, ultra low sulfur diesel, Natural Gas, Coal, …) </t>
  </si>
  <si>
    <t>Fuel Source: purchased commercial, pipeline quality natural gas, residue gas, raw/field natural gas, process gas (e.g. SRU tail gas) or other</t>
  </si>
  <si>
    <t>Make</t>
  </si>
  <si>
    <r>
      <t>Manufact-urer's Rated Capacity</t>
    </r>
    <r>
      <rPr>
        <b/>
        <vertAlign val="superscript"/>
        <sz val="8"/>
        <rFont val="Times New Roman"/>
        <family val="1"/>
      </rPr>
      <t>3</t>
    </r>
    <r>
      <rPr>
        <b/>
        <sz val="8"/>
        <rFont val="Times New Roman"/>
        <family val="1"/>
      </rPr>
      <t xml:space="preserve"> (Specify Units)</t>
    </r>
  </si>
  <si>
    <r>
      <t>Date of Manufacture</t>
    </r>
    <r>
      <rPr>
        <b/>
        <vertAlign val="superscript"/>
        <sz val="8"/>
        <rFont val="Times New Roman"/>
        <family val="1"/>
      </rPr>
      <t>2</t>
    </r>
  </si>
  <si>
    <r>
      <t>Date of Construction/ Reconstruction</t>
    </r>
    <r>
      <rPr>
        <b/>
        <vertAlign val="superscript"/>
        <sz val="8"/>
        <rFont val="Times New Roman"/>
        <family val="1"/>
      </rPr>
      <t>2</t>
    </r>
  </si>
  <si>
    <t>Inside Diameter (ft)</t>
  </si>
  <si>
    <t>Road Particulate Emissions</t>
  </si>
  <si>
    <t>Landfill Earthmoving Particulate Emissions</t>
  </si>
  <si>
    <t>Landfill Gas Emissions</t>
  </si>
  <si>
    <t>Landfill Gas Flare</t>
  </si>
  <si>
    <t>N/A</t>
  </si>
  <si>
    <t>LFG Specialities</t>
  </si>
  <si>
    <t>PCF1230I10</t>
  </si>
  <si>
    <t>Petroleum Hydrocarbon Landfarm</t>
  </si>
  <si>
    <t xml:space="preserve"> X  Existing (unchanged)       To be Removed
   New/Additional                Replacement Unit
   To Be Modified               To be Replaced</t>
  </si>
  <si>
    <t>Diesel Fuel Storage Tank</t>
  </si>
  <si>
    <t>Waste Oil Storage Tank</t>
  </si>
  <si>
    <t>Parts Degreaser</t>
  </si>
  <si>
    <t>ChemFree Corporation</t>
  </si>
  <si>
    <t>Motor Oil and Antifreeze Storage</t>
  </si>
  <si>
    <t>Portable Light Towers</t>
  </si>
  <si>
    <t>Ingersol Rand</t>
  </si>
  <si>
    <t>gallons</t>
  </si>
  <si>
    <t>I.A. List Items #1.a, and #8</t>
  </si>
  <si>
    <t>I.A. List Item #5</t>
  </si>
  <si>
    <t>&lt;10mm Hg</t>
  </si>
  <si>
    <t>vapor pressure</t>
  </si>
  <si>
    <t>I.A List Item #5</t>
  </si>
  <si>
    <t>&lt;1mm Hg</t>
  </si>
  <si>
    <t>Lighsource</t>
  </si>
  <si>
    <t>&lt;1 ton/yr</t>
  </si>
  <si>
    <t>LT06E4705</t>
  </si>
  <si>
    <t>emission rate</t>
  </si>
  <si>
    <t>I.A List Item #6</t>
  </si>
  <si>
    <t>Caterpillar 623E Water Wagon (8,000-gallon capacity)</t>
  </si>
  <si>
    <t>Fugitive Dust Emissions</t>
  </si>
  <si>
    <t>1, 2</t>
  </si>
  <si>
    <t>60%, 90%, 95%</t>
  </si>
  <si>
    <t>NMED AQB Recommendation</t>
  </si>
  <si>
    <t>Utility Flare</t>
  </si>
  <si>
    <t>VOCs, NMOCs, HAPs</t>
  </si>
  <si>
    <t>&gt;98%</t>
  </si>
  <si>
    <t>Manuf. Perf. Guide</t>
  </si>
  <si>
    <t>-</t>
  </si>
  <si>
    <t xml:space="preserve"> -</t>
  </si>
  <si>
    <r>
      <t xml:space="preserve">X </t>
    </r>
    <r>
      <rPr>
        <sz val="9"/>
        <rFont val="Times New Roman"/>
        <family val="1"/>
      </rPr>
      <t>This table is intentionally left blank since all emissions at this facility due to routine or predictable startup, shutdown, or scehduled maintenance are no higher than those listed in Table 2-E and a malfunction emission limit is not already permitted or requested.  If you are required to report GHG emissions as described in Section 6a, include any GHG emissions during Startup, Shutdown, and/or Scheduled Maintenance (SSM) in Table 2-P.  Provide an explanations of SSM emissions in Section 6 and 6a.</t>
    </r>
  </si>
  <si>
    <r>
      <rPr>
        <b/>
        <sz val="10"/>
        <rFont val="Times New Roman"/>
        <family val="1"/>
      </rPr>
      <t>X</t>
    </r>
    <r>
      <rPr>
        <sz val="10"/>
        <rFont val="Times New Roman"/>
        <family val="1"/>
      </rPr>
      <t xml:space="preserve">  I have elected to leave this table blank because this facility does not have any stacks/vents that split emissions from a single source or combine emissions from more than one source listed in table 2-A.  Additionally, the emission rates of all stacks match the Requested allowable emission rates  stated in Table 2-E.</t>
    </r>
  </si>
  <si>
    <t>V</t>
  </si>
  <si>
    <r>
      <t>Toluene
X</t>
    </r>
    <r>
      <rPr>
        <b/>
        <sz val="10"/>
        <rFont val="Times New Roman"/>
        <family val="1"/>
      </rPr>
      <t xml:space="preserve"> HAP or  TAP</t>
    </r>
  </si>
  <si>
    <r>
      <t>Xylenes
X</t>
    </r>
    <r>
      <rPr>
        <b/>
        <sz val="10"/>
        <rFont val="Times New Roman"/>
        <family val="1"/>
      </rPr>
      <t xml:space="preserve"> HAP or  TAP</t>
    </r>
  </si>
  <si>
    <t xml:space="preserve">   Existing (unchanged)       To be Removed
   New/Additional                Replacement Unit
 X To Be Modified               To be Replaced</t>
  </si>
  <si>
    <t xml:space="preserve">   Existing (unchanged)       To be Removed
   New/Additional                Replacement Unit
 X  To Be Modified               To be Replaced</t>
  </si>
  <si>
    <t xml:space="preserve"> X  Existing (unchanged)       To be Removed
   New/Additional               Replacement Unit
   To Be Modified               To be Replaced</t>
  </si>
  <si>
    <r>
      <rPr>
        <b/>
        <vertAlign val="superscript"/>
        <sz val="8"/>
        <rFont val="Times New Roman"/>
        <family val="1"/>
      </rPr>
      <t>6</t>
    </r>
    <r>
      <rPr>
        <b/>
        <sz val="8"/>
        <rFont val="Times New Roman"/>
        <family val="1"/>
      </rPr>
      <t xml:space="preserve"> GHG Emissions:</t>
    </r>
    <r>
      <rPr>
        <sz val="8"/>
        <rFont val="Times New Roman"/>
        <family val="1"/>
      </rPr>
      <t xml:space="preserve">  Please note that total GHG emissiosn are representative of the landfill fugitive emissions (Unit 3) only, as this represents the maximum GHG emissions that may occur since the maximum GHGs emitted from the landfill can only occur when no landfill gas is routed to the flare.</t>
    </r>
  </si>
  <si>
    <t>&lt;18.43</t>
  </si>
  <si>
    <t>&lt;25.00</t>
  </si>
  <si>
    <t>&lt;4.208</t>
  </si>
  <si>
    <t>&lt;5.71</t>
  </si>
  <si>
    <t>&lt;4.21</t>
  </si>
  <si>
    <t>&lt;86.34</t>
  </si>
  <si>
    <t>&lt;19.71</t>
  </si>
  <si>
    <t>&lt;8.82</t>
  </si>
  <si>
    <t>&lt;38.65</t>
  </si>
  <si>
    <r>
      <t>PM</t>
    </r>
    <r>
      <rPr>
        <vertAlign val="subscript"/>
        <sz val="12"/>
        <rFont val="Tw Cen MT"/>
        <family val="2"/>
      </rPr>
      <t>10</t>
    </r>
  </si>
  <si>
    <r>
      <t>PM</t>
    </r>
    <r>
      <rPr>
        <vertAlign val="subscript"/>
        <sz val="12"/>
        <rFont val="Tw Cen MT"/>
        <family val="2"/>
      </rPr>
      <t>2.5</t>
    </r>
  </si>
  <si>
    <t>tons/yr</t>
  </si>
  <si>
    <t>lbs/hr</t>
  </si>
  <si>
    <t>lbs/day</t>
  </si>
  <si>
    <t>Emissions</t>
  </si>
  <si>
    <t>Pollutant</t>
  </si>
  <si>
    <t>Summary of particulate emissions from Scraper Unloading</t>
  </si>
  <si>
    <t>tons</t>
  </si>
  <si>
    <t>Mass of soil unloaded in year =</t>
  </si>
  <si>
    <t>lbs/ton of soil unloaded</t>
  </si>
  <si>
    <t>EPM2.5 =</t>
  </si>
  <si>
    <t>EPM10 =</t>
  </si>
  <si>
    <t>ETSP =</t>
  </si>
  <si>
    <t>(AP-42, Table 13.2.4-1)</t>
  </si>
  <si>
    <t>M = soil moisture content (%) =</t>
  </si>
  <si>
    <t>(Santa Teresa Airport)</t>
  </si>
  <si>
    <t>U = mean wind speed (mph) =</t>
  </si>
  <si>
    <t>(AP-42, 13.2.4.3)</t>
  </si>
  <si>
    <r>
      <t>k</t>
    </r>
    <r>
      <rPr>
        <vertAlign val="subscript"/>
        <sz val="12"/>
        <rFont val="Tw Cen MT"/>
        <family val="2"/>
      </rPr>
      <t>PM2.5</t>
    </r>
    <r>
      <rPr>
        <sz val="12"/>
        <rFont val="Tw Cen MT"/>
        <family val="2"/>
      </rPr>
      <t xml:space="preserve"> =</t>
    </r>
  </si>
  <si>
    <r>
      <t>k</t>
    </r>
    <r>
      <rPr>
        <vertAlign val="subscript"/>
        <sz val="12"/>
        <rFont val="Tw Cen MT"/>
        <family val="2"/>
      </rPr>
      <t>PM10</t>
    </r>
    <r>
      <rPr>
        <sz val="12"/>
        <rFont val="Tw Cen MT"/>
        <family val="2"/>
      </rPr>
      <t xml:space="preserve"> =</t>
    </r>
  </si>
  <si>
    <t>k = particle size multiplier (dimensionless)</t>
  </si>
  <si>
    <r>
      <t>k</t>
    </r>
    <r>
      <rPr>
        <vertAlign val="subscript"/>
        <sz val="12"/>
        <rFont val="Tw Cen MT"/>
        <family val="2"/>
      </rPr>
      <t>TSP</t>
    </r>
    <r>
      <rPr>
        <sz val="12"/>
        <rFont val="Tw Cen MT"/>
        <family val="2"/>
      </rPr>
      <t xml:space="preserve"> =</t>
    </r>
  </si>
  <si>
    <t>E = size-specific emission factor (lbs/ton of material unloaded)</t>
  </si>
  <si>
    <r>
      <t>(M/2)</t>
    </r>
    <r>
      <rPr>
        <vertAlign val="superscript"/>
        <sz val="12"/>
        <rFont val="Tw Cen MT"/>
        <family val="2"/>
      </rPr>
      <t>1.4</t>
    </r>
    <r>
      <rPr>
        <sz val="12"/>
        <rFont val="Tw Cen MT"/>
        <family val="2"/>
      </rPr>
      <t xml:space="preserve"> </t>
    </r>
  </si>
  <si>
    <t>(AP-42, 13.2.4.3, equation (1))</t>
  </si>
  <si>
    <r>
      <t>(k)(0.0032)(U/5)</t>
    </r>
    <r>
      <rPr>
        <u/>
        <vertAlign val="superscript"/>
        <sz val="12"/>
        <rFont val="Tw Cen MT"/>
        <family val="2"/>
      </rPr>
      <t>1.3</t>
    </r>
    <r>
      <rPr>
        <u/>
        <sz val="12"/>
        <rFont val="Tw Cen MT"/>
        <family val="2"/>
      </rPr>
      <t xml:space="preserve"> </t>
    </r>
  </si>
  <si>
    <t xml:space="preserve">E = </t>
  </si>
  <si>
    <r>
      <t>AP-42, Section 13.2.4, Aggregate Handling and Storage Piles (November 2006) and AP-42 Table 11.9-4 provides guidance for batch drop operations for scraper unloading at the Soil Stockpile Area or Disposal Area.  Equation (1) from Section 13.2.4 is used to calculate TSP and PM</t>
    </r>
    <r>
      <rPr>
        <vertAlign val="subscript"/>
        <sz val="12"/>
        <rFont val="Tw Cen MT"/>
        <family val="2"/>
      </rPr>
      <t>10</t>
    </r>
    <r>
      <rPr>
        <sz val="12"/>
        <rFont val="Tw Cen MT"/>
        <family val="2"/>
      </rPr>
      <t xml:space="preserve"> emissions.</t>
    </r>
  </si>
  <si>
    <t>Scraper Unloading</t>
  </si>
  <si>
    <t>Emission Source:</t>
  </si>
  <si>
    <t>Summary of particulate emissions from Scraper Loading</t>
  </si>
  <si>
    <t>%</t>
  </si>
  <si>
    <t>Control Efficiency</t>
  </si>
  <si>
    <t>Mass of soil loaded in year =</t>
  </si>
  <si>
    <t>days</t>
  </si>
  <si>
    <t>Operating days in year =</t>
  </si>
  <si>
    <t>tons/day</t>
  </si>
  <si>
    <t xml:space="preserve">Mass of soil loaded per day = </t>
  </si>
  <si>
    <r>
      <t>tons/yd</t>
    </r>
    <r>
      <rPr>
        <vertAlign val="superscript"/>
        <sz val="12"/>
        <rFont val="Tw Cen MT"/>
        <family val="2"/>
      </rPr>
      <t>3</t>
    </r>
    <r>
      <rPr>
        <sz val="12"/>
        <rFont val="Tw Cen MT"/>
        <family val="2"/>
      </rPr>
      <t xml:space="preserve"> </t>
    </r>
  </si>
  <si>
    <t>Soil density =</t>
  </si>
  <si>
    <r>
      <t>yd</t>
    </r>
    <r>
      <rPr>
        <vertAlign val="superscript"/>
        <sz val="12"/>
        <rFont val="Tw Cen MT"/>
        <family val="2"/>
      </rPr>
      <t>3</t>
    </r>
    <r>
      <rPr>
        <sz val="12"/>
        <rFont val="Tw Cen MT"/>
        <family val="2"/>
      </rPr>
      <t>/load</t>
    </r>
  </si>
  <si>
    <t xml:space="preserve">Scraper capacity = </t>
  </si>
  <si>
    <t>loads/day</t>
  </si>
  <si>
    <t>Number of Scraper loads per day =</t>
  </si>
  <si>
    <t>lbs/ton of soil loaded</t>
  </si>
  <si>
    <r>
      <t>E</t>
    </r>
    <r>
      <rPr>
        <vertAlign val="subscript"/>
        <sz val="12"/>
        <rFont val="Tw Cen MT"/>
        <family val="2"/>
      </rPr>
      <t>PM2.5</t>
    </r>
    <r>
      <rPr>
        <sz val="12"/>
        <rFont val="Tw Cen MT"/>
        <family val="2"/>
      </rPr>
      <t xml:space="preserve"> = (0.15/4.9)*E</t>
    </r>
    <r>
      <rPr>
        <vertAlign val="subscript"/>
        <sz val="12"/>
        <rFont val="Tw Cen MT"/>
        <family val="2"/>
      </rPr>
      <t>TSP</t>
    </r>
    <r>
      <rPr>
        <sz val="12"/>
        <rFont val="Tw Cen MT"/>
        <family val="2"/>
      </rPr>
      <t xml:space="preserve"> = 0.031*0.058 =</t>
    </r>
  </si>
  <si>
    <r>
      <t>E</t>
    </r>
    <r>
      <rPr>
        <vertAlign val="subscript"/>
        <sz val="12"/>
        <rFont val="Tw Cen MT"/>
        <family val="2"/>
      </rPr>
      <t>PM10</t>
    </r>
    <r>
      <rPr>
        <sz val="12"/>
        <rFont val="Tw Cen MT"/>
        <family val="2"/>
      </rPr>
      <t xml:space="preserve"> = (1.5/4.9)*E</t>
    </r>
    <r>
      <rPr>
        <vertAlign val="subscript"/>
        <sz val="12"/>
        <rFont val="Tw Cen MT"/>
        <family val="2"/>
      </rPr>
      <t>TSP</t>
    </r>
    <r>
      <rPr>
        <sz val="12"/>
        <rFont val="Tw Cen MT"/>
        <family val="2"/>
      </rPr>
      <t xml:space="preserve"> = 0.31*0.058 =</t>
    </r>
  </si>
  <si>
    <t>The emission factors for PM10 and PM2.5 were calculated by applying the ratio of the PM10 and PM2.5 to the TSP particle size multiplier (k) values, obtained from AP-42, Section 13.2.2.2, to the TSP emission factor of 0.058 lbs/ton of soil loaded.</t>
  </si>
  <si>
    <t xml:space="preserve"> lbs/ton of soil loaded (Table 11.9-4)</t>
  </si>
  <si>
    <r>
      <t>E</t>
    </r>
    <r>
      <rPr>
        <vertAlign val="subscript"/>
        <sz val="12"/>
        <rFont val="Tw Cen MT"/>
        <family val="2"/>
      </rPr>
      <t>TSP</t>
    </r>
    <r>
      <rPr>
        <sz val="12"/>
        <rFont val="Tw Cen MT"/>
        <family val="2"/>
      </rPr>
      <t xml:space="preserve"> =</t>
    </r>
  </si>
  <si>
    <t>The following uncontrolled emissions for scraper loading at the Daily cover Soil Borrow Area was estimated through application of emission factors presented in AP-42, Section 11.9, Western Surface Coal Mining, Table 11.9-4, under the source heading "Topsoil Removal By Scraper".</t>
  </si>
  <si>
    <t>Scraper Loading</t>
  </si>
  <si>
    <t>Controlled Short-Term Emissions</t>
  </si>
  <si>
    <t>Controlled Long-Term Emissions</t>
  </si>
  <si>
    <t>Uncontrolled Short-Term Emissions</t>
  </si>
  <si>
    <t>Uncontrolled Long-Term Emissions</t>
  </si>
  <si>
    <t>Summary of particulate emissions from Scraper Travels</t>
  </si>
  <si>
    <t>=</t>
  </si>
  <si>
    <t>(lbs per day * operating days per year) / pounds per ton</t>
  </si>
  <si>
    <t>tons/year</t>
  </si>
  <si>
    <t>Obtain long-term emissions in tons per year as follows:</t>
  </si>
  <si>
    <t>Operating days per year   =</t>
  </si>
  <si>
    <t>Assume:</t>
  </si>
  <si>
    <t>lbs per day / operating hours per day</t>
  </si>
  <si>
    <t>lbs/hour</t>
  </si>
  <si>
    <t>Obtain long-term emissions in pounds per hour as follows:</t>
  </si>
  <si>
    <t>E * VMT / day</t>
  </si>
  <si>
    <t>Obtain long-term emissions in pounds per day as follows:</t>
  </si>
  <si>
    <t xml:space="preserve"> =</t>
  </si>
  <si>
    <t>Number of vehicles * length of roadway (round trip in miles)</t>
  </si>
  <si>
    <t>VMT/day</t>
  </si>
  <si>
    <t>Obtain vehicle miles traveled (VMT) per day as follows:</t>
  </si>
  <si>
    <t>lb/VMT</t>
  </si>
  <si>
    <r>
      <t>E</t>
    </r>
    <r>
      <rPr>
        <b/>
        <vertAlign val="subscript"/>
        <sz val="12"/>
        <rFont val="Tw Cen MT"/>
        <family val="2"/>
      </rPr>
      <t>ext</t>
    </r>
    <r>
      <rPr>
        <b/>
        <sz val="12"/>
        <rFont val="Tw Cen MT"/>
        <family val="2"/>
      </rPr>
      <t xml:space="preserve">     =</t>
    </r>
  </si>
  <si>
    <t>Uncontrolled Short-Term</t>
  </si>
  <si>
    <t>Uncontrolled Long-Term</t>
  </si>
  <si>
    <t>Facility</t>
  </si>
  <si>
    <t>(from AP-42, Table 13.2.2-2.)</t>
  </si>
  <si>
    <t xml:space="preserve">b (constant) = </t>
  </si>
  <si>
    <t>a (constant) for TSP =</t>
  </si>
  <si>
    <t>a (constant) for PM2.5 and PM10 =</t>
  </si>
  <si>
    <t xml:space="preserve">k factor (dimensionless) for TSP = </t>
  </si>
  <si>
    <t>k factor (dimensionless) for PM10 =</t>
  </si>
  <si>
    <t>k factor (dimensionless) for PM2.5 =</t>
  </si>
  <si>
    <t>(from AP-42, Figure 13.2.2-1)</t>
  </si>
  <si>
    <t>days/year</t>
  </si>
  <si>
    <t># of days w/ &gt;0.01 in. rainfall (p)</t>
  </si>
  <si>
    <t>(from AP-42, Table 13.2.2-1)</t>
  </si>
  <si>
    <t>Mean Silt content (s)</t>
  </si>
  <si>
    <t>Variables:</t>
  </si>
  <si>
    <r>
      <t>E</t>
    </r>
    <r>
      <rPr>
        <b/>
        <vertAlign val="subscript"/>
        <sz val="12"/>
        <rFont val="Tw Cen MT"/>
        <family val="2"/>
      </rPr>
      <t>ext</t>
    </r>
    <r>
      <rPr>
        <b/>
        <sz val="12"/>
        <rFont val="Tw Cen MT"/>
        <family val="2"/>
      </rPr>
      <t xml:space="preserve"> = [k * (s/12)</t>
    </r>
    <r>
      <rPr>
        <b/>
        <vertAlign val="superscript"/>
        <sz val="12"/>
        <rFont val="Tw Cen MT"/>
        <family val="2"/>
      </rPr>
      <t>a</t>
    </r>
    <r>
      <rPr>
        <b/>
        <sz val="12"/>
        <rFont val="Tw Cen MT"/>
        <family val="2"/>
      </rPr>
      <t xml:space="preserve"> * (W/3)</t>
    </r>
    <r>
      <rPr>
        <b/>
        <vertAlign val="superscript"/>
        <sz val="12"/>
        <rFont val="Tw Cen MT"/>
        <family val="2"/>
      </rPr>
      <t>b</t>
    </r>
    <r>
      <rPr>
        <b/>
        <sz val="12"/>
        <rFont val="Tw Cen MT"/>
        <family val="2"/>
      </rPr>
      <t>]</t>
    </r>
  </si>
  <si>
    <r>
      <t>E</t>
    </r>
    <r>
      <rPr>
        <b/>
        <vertAlign val="subscript"/>
        <sz val="12"/>
        <rFont val="Tw Cen MT"/>
        <family val="2"/>
      </rPr>
      <t>ext</t>
    </r>
    <r>
      <rPr>
        <b/>
        <sz val="12"/>
        <rFont val="Tw Cen MT"/>
        <family val="2"/>
      </rPr>
      <t xml:space="preserve"> = [k * (s/12)</t>
    </r>
    <r>
      <rPr>
        <b/>
        <vertAlign val="superscript"/>
        <sz val="12"/>
        <rFont val="Tw Cen MT"/>
        <family val="2"/>
      </rPr>
      <t>a</t>
    </r>
    <r>
      <rPr>
        <b/>
        <sz val="12"/>
        <rFont val="Tw Cen MT"/>
        <family val="2"/>
      </rPr>
      <t xml:space="preserve"> * (W/3)</t>
    </r>
    <r>
      <rPr>
        <b/>
        <vertAlign val="superscript"/>
        <sz val="12"/>
        <rFont val="Tw Cen MT"/>
        <family val="2"/>
      </rPr>
      <t>b</t>
    </r>
    <r>
      <rPr>
        <b/>
        <sz val="12"/>
        <rFont val="Tw Cen MT"/>
        <family val="2"/>
      </rPr>
      <t>] * [(365 - p)/365]</t>
    </r>
  </si>
  <si>
    <t>Calculation of total particulate fugitive emissions for vehicles on unpaved haul roads.</t>
  </si>
  <si>
    <t xml:space="preserve"> </t>
  </si>
  <si>
    <t>Example - Actual Emissions Calculation (PM10):</t>
  </si>
  <si>
    <t>AP-42, Section 13.2.2 for Unpaved Roads.</t>
  </si>
  <si>
    <t>Methodologies:</t>
  </si>
  <si>
    <t>W (tons) =</t>
  </si>
  <si>
    <t>Mean Vehicle Weight (W)</t>
  </si>
  <si>
    <t>Mean vehicle weights were derived by averaging the full and empty vehicle weights.</t>
  </si>
  <si>
    <t>Total VMT</t>
  </si>
  <si>
    <t>Weighted Average control efficiency is calculated as follows:</t>
  </si>
  <si>
    <t>per the permit application</t>
  </si>
  <si>
    <t>for unpaved access roads</t>
  </si>
  <si>
    <t>for unpaved disposal roads</t>
  </si>
  <si>
    <t xml:space="preserve">Water truck is utilized as needed for a control efficiency of </t>
  </si>
  <si>
    <t>Assume aerodynamic particle size is less than 10 microns.</t>
  </si>
  <si>
    <t>Mean number of days of precipitation was taken from AP-42, Figure 13.2.2-1.</t>
  </si>
  <si>
    <t>Silt content was taken from AP-42, Table 13.2.2-1, for MSW landfills.</t>
  </si>
  <si>
    <t>&gt;</t>
  </si>
  <si>
    <r>
      <t>Assumptions</t>
    </r>
    <r>
      <rPr>
        <sz val="12"/>
        <rFont val="Tw Cen MT"/>
        <family val="2"/>
      </rPr>
      <t>:</t>
    </r>
  </si>
  <si>
    <t>Scraper</t>
  </si>
  <si>
    <t>hrs/day</t>
  </si>
  <si>
    <t>Scraper Hours of Operation/Day =</t>
  </si>
  <si>
    <t>Closed Days =</t>
  </si>
  <si>
    <t>Days of Operation =</t>
  </si>
  <si>
    <t>Per Year</t>
  </si>
  <si>
    <t>Per Day</t>
  </si>
  <si>
    <t>Mile</t>
  </si>
  <si>
    <t>Feet</t>
  </si>
  <si>
    <t>VMT</t>
  </si>
  <si>
    <t>Roundtrip Length</t>
  </si>
  <si>
    <t>One-Way Length</t>
  </si>
  <si>
    <t>Trips per day</t>
  </si>
  <si>
    <t>Route</t>
  </si>
  <si>
    <t>Scraper Travel</t>
  </si>
  <si>
    <t>FUGITIVE EMISSIONS FROM UNIT 2 - SCRAPER OPERATIONS</t>
  </si>
  <si>
    <t>TABLE 6.3B</t>
  </si>
  <si>
    <t>Hazardous Air Pollutants</t>
  </si>
  <si>
    <t>Volatile Organic Compounds</t>
  </si>
  <si>
    <t>Total Suspended Particulates</t>
  </si>
  <si>
    <t>Particulate Matter &lt; 10 Microns</t>
  </si>
  <si>
    <t>Particulate Matter &lt; 2.5 Microns</t>
  </si>
  <si>
    <t>Sulfur Dioxide</t>
  </si>
  <si>
    <t>Nitrogen Dioxide</t>
  </si>
  <si>
    <t>Carbon Monoxide</t>
  </si>
  <si>
    <r>
      <rPr>
        <vertAlign val="superscript"/>
        <sz val="10"/>
        <rFont val="Tw Cen MT"/>
        <family val="2"/>
      </rPr>
      <t>3</t>
    </r>
    <r>
      <rPr>
        <sz val="10"/>
        <rFont val="Tw Cen MT"/>
        <family val="2"/>
      </rPr>
      <t xml:space="preserve"> HAPs from the Landfill Gas Flare are inclusive only of the HAPs that are combustion by-products, Mercury and HCL.</t>
    </r>
  </si>
  <si>
    <r>
      <rPr>
        <vertAlign val="superscript"/>
        <sz val="10"/>
        <rFont val="Tw Cen MT"/>
        <family val="2"/>
      </rPr>
      <t>2</t>
    </r>
    <r>
      <rPr>
        <sz val="10"/>
        <rFont val="Tw Cen MT"/>
        <family val="2"/>
      </rPr>
      <t xml:space="preserve"> Emissions from the Petroluem Contaminated Soils will be limited to no more than 18.432 tons of HAPs to keep the site a minor source.  VOC emissions are set equal to HAP emissions.</t>
    </r>
  </si>
  <si>
    <r>
      <rPr>
        <vertAlign val="superscript"/>
        <sz val="10"/>
        <rFont val="Tw Cen MT"/>
        <family val="2"/>
      </rPr>
      <t>1</t>
    </r>
    <r>
      <rPr>
        <sz val="10"/>
        <rFont val="Tw Cen MT"/>
        <family val="2"/>
      </rPr>
      <t xml:space="preserve"> Emissions for this unit includes fugitive landfill emissions.</t>
    </r>
  </si>
  <si>
    <r>
      <t>Hazardous Air Pollutants</t>
    </r>
    <r>
      <rPr>
        <vertAlign val="superscript"/>
        <sz val="10"/>
        <rFont val="Tw Cen MT"/>
        <family val="2"/>
      </rPr>
      <t>3</t>
    </r>
  </si>
  <si>
    <t>005</t>
  </si>
  <si>
    <t>&lt;18.432</t>
  </si>
  <si>
    <t>004</t>
  </si>
  <si>
    <r>
      <t>Petroluem Contaminated Soils</t>
    </r>
    <r>
      <rPr>
        <vertAlign val="superscript"/>
        <sz val="10"/>
        <rFont val="Tw Cen MT"/>
        <family val="2"/>
      </rPr>
      <t>2</t>
    </r>
  </si>
  <si>
    <t>Non-Methane Organic Compounds</t>
  </si>
  <si>
    <t>Hydrogen Sulfide</t>
  </si>
  <si>
    <t>003</t>
  </si>
  <si>
    <r>
      <t>Landfill Gas Emissions</t>
    </r>
    <r>
      <rPr>
        <vertAlign val="superscript"/>
        <sz val="10"/>
        <rFont val="Tw Cen MT"/>
        <family val="2"/>
      </rPr>
      <t>1</t>
    </r>
    <r>
      <rPr>
        <sz val="10"/>
        <rFont val="Tw Cen MT"/>
        <family val="2"/>
      </rPr>
      <t xml:space="preserve"> </t>
    </r>
  </si>
  <si>
    <t>002</t>
  </si>
  <si>
    <t>001</t>
  </si>
  <si>
    <t>pounds/hour</t>
  </si>
  <si>
    <t>Controlled</t>
  </si>
  <si>
    <t>Uncontrolled</t>
  </si>
  <si>
    <t>Potential-to-Emit Emissions</t>
  </si>
  <si>
    <t>Regulated Air Pollutant</t>
  </si>
  <si>
    <t>Units</t>
  </si>
  <si>
    <t>Emission Source/Description</t>
  </si>
  <si>
    <t>SUNLAND PARK, NEW MEXICO</t>
  </si>
  <si>
    <t>CAMINO REAL LANDFILL</t>
  </si>
  <si>
    <t xml:space="preserve"> POTENTIAL-TO-EMIT EMISSIONS SUMMARY</t>
  </si>
  <si>
    <t>TABLE 6.1</t>
  </si>
  <si>
    <t>1 Long-Term Emissions determine the reported tons/year and the Short-Term Emissions determine the reported lbs/hr.</t>
  </si>
  <si>
    <r>
      <t>PM</t>
    </r>
    <r>
      <rPr>
        <vertAlign val="subscript"/>
        <sz val="11"/>
        <rFont val="Tw Cen MT"/>
        <family val="2"/>
      </rPr>
      <t>10</t>
    </r>
  </si>
  <si>
    <r>
      <t>PM</t>
    </r>
    <r>
      <rPr>
        <vertAlign val="subscript"/>
        <sz val="11"/>
        <rFont val="Tw Cen MT"/>
        <family val="2"/>
      </rPr>
      <t>2.5</t>
    </r>
  </si>
  <si>
    <r>
      <t xml:space="preserve">Controlled Short-Term Emissions </t>
    </r>
    <r>
      <rPr>
        <vertAlign val="superscript"/>
        <sz val="11"/>
        <color theme="0"/>
        <rFont val="Tw Cen MT"/>
        <family val="2"/>
      </rPr>
      <t>1</t>
    </r>
    <r>
      <rPr>
        <sz val="11"/>
        <color theme="0"/>
        <rFont val="Tw Cen MT"/>
        <family val="2"/>
      </rPr>
      <t xml:space="preserve"> </t>
    </r>
  </si>
  <si>
    <r>
      <t xml:space="preserve">Controlled Long-Term Emissions </t>
    </r>
    <r>
      <rPr>
        <vertAlign val="superscript"/>
        <sz val="11"/>
        <color theme="0"/>
        <rFont val="Tw Cen MT"/>
        <family val="2"/>
      </rPr>
      <t>1</t>
    </r>
    <r>
      <rPr>
        <sz val="11"/>
        <color theme="0"/>
        <rFont val="Tw Cen MT"/>
        <family val="2"/>
      </rPr>
      <t xml:space="preserve"> </t>
    </r>
  </si>
  <si>
    <t>SUMMARY OF PARTICULATE EMISSIONS FROM PAVED ROADWAYS</t>
  </si>
  <si>
    <r>
      <t>E</t>
    </r>
    <r>
      <rPr>
        <b/>
        <vertAlign val="subscript"/>
        <sz val="11"/>
        <rFont val="Tw Cen MT"/>
        <family val="2"/>
      </rPr>
      <t>ext</t>
    </r>
    <r>
      <rPr>
        <b/>
        <sz val="11"/>
        <rFont val="Tw Cen MT"/>
        <family val="2"/>
      </rPr>
      <t xml:space="preserve">     =</t>
    </r>
  </si>
  <si>
    <r>
      <t>E</t>
    </r>
    <r>
      <rPr>
        <b/>
        <vertAlign val="subscript"/>
        <sz val="11"/>
        <rFont val="Tw Cen MT"/>
        <family val="2"/>
      </rPr>
      <t>ext</t>
    </r>
    <r>
      <rPr>
        <b/>
        <sz val="11"/>
        <rFont val="Tw Cen MT"/>
        <family val="2"/>
      </rPr>
      <t xml:space="preserve"> = [k * (s/12)</t>
    </r>
    <r>
      <rPr>
        <b/>
        <vertAlign val="superscript"/>
        <sz val="11"/>
        <rFont val="Tw Cen MT"/>
        <family val="2"/>
      </rPr>
      <t>a</t>
    </r>
    <r>
      <rPr>
        <b/>
        <sz val="11"/>
        <rFont val="Tw Cen MT"/>
        <family val="2"/>
      </rPr>
      <t xml:space="preserve"> * (W/3)</t>
    </r>
    <r>
      <rPr>
        <b/>
        <vertAlign val="superscript"/>
        <sz val="11"/>
        <rFont val="Tw Cen MT"/>
        <family val="2"/>
      </rPr>
      <t>b</t>
    </r>
    <r>
      <rPr>
        <b/>
        <sz val="11"/>
        <rFont val="Tw Cen MT"/>
        <family val="2"/>
      </rPr>
      <t>]</t>
    </r>
  </si>
  <si>
    <r>
      <t>E</t>
    </r>
    <r>
      <rPr>
        <b/>
        <vertAlign val="subscript"/>
        <sz val="11"/>
        <rFont val="Tw Cen MT"/>
        <family val="2"/>
      </rPr>
      <t>ext</t>
    </r>
    <r>
      <rPr>
        <b/>
        <sz val="11"/>
        <rFont val="Tw Cen MT"/>
        <family val="2"/>
      </rPr>
      <t xml:space="preserve"> = [k * (s/12)</t>
    </r>
    <r>
      <rPr>
        <b/>
        <vertAlign val="superscript"/>
        <sz val="11"/>
        <rFont val="Tw Cen MT"/>
        <family val="2"/>
      </rPr>
      <t>a</t>
    </r>
    <r>
      <rPr>
        <b/>
        <sz val="11"/>
        <rFont val="Tw Cen MT"/>
        <family val="2"/>
      </rPr>
      <t xml:space="preserve"> * (W/3)</t>
    </r>
    <r>
      <rPr>
        <b/>
        <vertAlign val="superscript"/>
        <sz val="11"/>
        <rFont val="Tw Cen MT"/>
        <family val="2"/>
      </rPr>
      <t>b</t>
    </r>
    <r>
      <rPr>
        <b/>
        <sz val="11"/>
        <rFont val="Tw Cen MT"/>
        <family val="2"/>
      </rPr>
      <t>] * [(365 - p)/365]</t>
    </r>
  </si>
  <si>
    <t>(weighted based on vehicle miles traveled)</t>
  </si>
  <si>
    <t>Weighted Avg. Vehicle Weight</t>
  </si>
  <si>
    <t>W (tons)</t>
  </si>
  <si>
    <t>Type of Vehicle</t>
  </si>
  <si>
    <r>
      <t>Assumptions</t>
    </r>
    <r>
      <rPr>
        <sz val="11"/>
        <rFont val="Tw Cen MT"/>
        <family val="2"/>
      </rPr>
      <t>:</t>
    </r>
  </si>
  <si>
    <t>Actual Hours of Operation/Day =</t>
  </si>
  <si>
    <t>Actual Closed Days =</t>
  </si>
  <si>
    <t>Actual Days of Operation =</t>
  </si>
  <si>
    <t>unpaved</t>
  </si>
  <si>
    <t>paved</t>
  </si>
  <si>
    <t>Supervisor Trucks</t>
  </si>
  <si>
    <t>Utility Vehicles</t>
  </si>
  <si>
    <t>Public Station Vehicles (Light/Medium)</t>
  </si>
  <si>
    <t>Water Wagon</t>
  </si>
  <si>
    <t>Semi-Truck</t>
  </si>
  <si>
    <t>Roll Off Trucks</t>
  </si>
  <si>
    <t>Large</t>
  </si>
  <si>
    <t>Light/Medium</t>
  </si>
  <si>
    <t>2011 Permit</t>
  </si>
  <si>
    <t>Actual</t>
  </si>
  <si>
    <t>Miles</t>
  </si>
  <si>
    <t>(per year)</t>
  </si>
  <si>
    <t>(per day)</t>
  </si>
  <si>
    <t>Maximum Length of road (round trip)</t>
  </si>
  <si>
    <t>Number of Vehicles/Day</t>
  </si>
  <si>
    <t>Number of Vehicles/Year</t>
  </si>
  <si>
    <t>Routes Applicable</t>
  </si>
  <si>
    <t>Vehicle Miles Traveled (VMT)</t>
  </si>
  <si>
    <t>Based on a roundtrip of 1 mile</t>
  </si>
  <si>
    <t>Supervisor</t>
  </si>
  <si>
    <t>Based on a roundtrip of 0.6 miles</t>
  </si>
  <si>
    <t>Utility</t>
  </si>
  <si>
    <t>No traffice on unpaved roads</t>
  </si>
  <si>
    <t>Convenience</t>
  </si>
  <si>
    <t>3 - Miscellaneous Vehicles</t>
  </si>
  <si>
    <t>From edge of unpaved disposal to Disposal Area in Cell 3.1</t>
  </si>
  <si>
    <t>Disposal</t>
  </si>
  <si>
    <t>2 - Paved Convenience Station Loop</t>
  </si>
  <si>
    <t>Unpaved</t>
  </si>
  <si>
    <t>1 - Paved Disposal Route</t>
  </si>
  <si>
    <t>Paved is from LF office to edge of unpaved access</t>
  </si>
  <si>
    <t>Length of road (round trip)</t>
  </si>
  <si>
    <t>Length of road (one-way)</t>
  </si>
  <si>
    <t>Reference number and Route Name</t>
  </si>
  <si>
    <t>Routes</t>
  </si>
  <si>
    <t>Paved is based on point outside of LF through scalehouse to uppaved access</t>
  </si>
  <si>
    <t>Paved is based on point outside of LF through scalehouse to unpaved disposal</t>
  </si>
  <si>
    <t>Paved</t>
  </si>
  <si>
    <t>300 ft</t>
  </si>
  <si>
    <t>One-Way</t>
  </si>
  <si>
    <t>FUGITIVE PARTICULATE MATTER FROM UNIT 1 - PAVED ROADWAYS</t>
  </si>
  <si>
    <t>Paved into property</t>
  </si>
  <si>
    <t>TABLE 6.2A</t>
  </si>
  <si>
    <t>1 Per the permit, Long-Term Emissions determine the reported tons/year and the Short-Term Emissions determine the reported lbs/hr.</t>
  </si>
  <si>
    <t>SUMMARY OF PARTICULATE EMISSIONS FROM UNPAVED ROADWAYS</t>
  </si>
  <si>
    <t>[(0.9)*[(Route 1 VMT)+(0.5 * Routes 2 &amp; 3 VMT)]+(0.6)*[(0.5*Routes 2 &amp; 3 VMT)]]</t>
  </si>
  <si>
    <t xml:space="preserve">1 Vehicle Miles Traveled (VMT) details for utility vehicles and supervisor trucks are based on the maximum usage on-site. </t>
  </si>
  <si>
    <r>
      <t xml:space="preserve">Supervisor Trucks </t>
    </r>
    <r>
      <rPr>
        <vertAlign val="superscript"/>
        <sz val="11"/>
        <rFont val="Tw Cen MT"/>
        <family val="2"/>
      </rPr>
      <t>1</t>
    </r>
  </si>
  <si>
    <r>
      <t xml:space="preserve">Utility Vehicles </t>
    </r>
    <r>
      <rPr>
        <vertAlign val="superscript"/>
        <sz val="11"/>
        <rFont val="Tw Cen MT"/>
        <family val="2"/>
      </rPr>
      <t>1</t>
    </r>
  </si>
  <si>
    <t>3 - Supervisor Trucks Roundtrip w/o Paved</t>
  </si>
  <si>
    <t>2 - Utility Vehicle Roundtrip w/o Paved</t>
  </si>
  <si>
    <t>1 - Unpaved Disposal Route</t>
  </si>
  <si>
    <t>FUGITIVE PARTICULATE MATTER FROM UNIT 1 - UNPAVED ROADWAYS</t>
  </si>
  <si>
    <t>TABLE 6.2B</t>
  </si>
  <si>
    <t xml:space="preserve">Total TSP Emissions From Earthmoving = </t>
  </si>
  <si>
    <t xml:space="preserve">Total PM10 Emissions From Earthmoving = </t>
  </si>
  <si>
    <t xml:space="preserve">Total PM2.5 Emissions From Earthmoving = </t>
  </si>
  <si>
    <t>Grader</t>
  </si>
  <si>
    <r>
      <t>0.031*0.051*(S)</t>
    </r>
    <r>
      <rPr>
        <vertAlign val="superscript"/>
        <sz val="11"/>
        <rFont val="Tw Cen MT"/>
        <family val="2"/>
      </rPr>
      <t>2.5</t>
    </r>
    <r>
      <rPr>
        <sz val="11"/>
        <rFont val="Tw Cen MT"/>
        <family val="2"/>
      </rPr>
      <t xml:space="preserve"> </t>
    </r>
  </si>
  <si>
    <r>
      <t>0.60*0.051*(S)</t>
    </r>
    <r>
      <rPr>
        <vertAlign val="superscript"/>
        <sz val="11"/>
        <rFont val="Tw Cen MT"/>
        <family val="2"/>
      </rPr>
      <t>2.0</t>
    </r>
    <r>
      <rPr>
        <sz val="11"/>
        <rFont val="Tw Cen MT"/>
        <family val="2"/>
      </rPr>
      <t xml:space="preserve"> </t>
    </r>
  </si>
  <si>
    <r>
      <t>0.040*(S)</t>
    </r>
    <r>
      <rPr>
        <vertAlign val="superscript"/>
        <sz val="11"/>
        <rFont val="Tw Cen MT"/>
        <family val="2"/>
      </rPr>
      <t>2.5</t>
    </r>
    <r>
      <rPr>
        <sz val="11"/>
        <rFont val="Tw Cen MT"/>
        <family val="2"/>
      </rPr>
      <t xml:space="preserve"> </t>
    </r>
  </si>
  <si>
    <t>&lt;</t>
  </si>
  <si>
    <t>Speed</t>
  </si>
  <si>
    <t>hrs/yr</t>
  </si>
  <si>
    <t>Equipment #</t>
  </si>
  <si>
    <t>PM2.5:</t>
  </si>
  <si>
    <t>PM10:</t>
  </si>
  <si>
    <t>TSP:</t>
  </si>
  <si>
    <t>The emissions factors this operation in lbs/VMT are based on the following equations:</t>
  </si>
  <si>
    <t>Grading Operations (Inclusive of 1 Grading Dozer)</t>
  </si>
  <si>
    <t>Compactors</t>
  </si>
  <si>
    <t>Compactor</t>
  </si>
  <si>
    <t>Dozers</t>
  </si>
  <si>
    <t>hrs/year (total)</t>
  </si>
  <si>
    <t>hrs/yr (per vehicle)</t>
  </si>
  <si>
    <t>Dozer</t>
  </si>
  <si>
    <r>
      <t>(M)</t>
    </r>
    <r>
      <rPr>
        <vertAlign val="superscript"/>
        <sz val="11"/>
        <rFont val="Tw Cen MT"/>
        <family val="2"/>
      </rPr>
      <t>1.3</t>
    </r>
  </si>
  <si>
    <r>
      <t>(M)</t>
    </r>
    <r>
      <rPr>
        <vertAlign val="superscript"/>
        <sz val="11"/>
        <rFont val="Tw Cen MT"/>
        <family val="2"/>
      </rPr>
      <t>1.4</t>
    </r>
  </si>
  <si>
    <t>M</t>
  </si>
  <si>
    <r>
      <t>0.105*(s)</t>
    </r>
    <r>
      <rPr>
        <vertAlign val="superscript"/>
        <sz val="11"/>
        <rFont val="Tw Cen MT"/>
        <family val="2"/>
      </rPr>
      <t>1.2</t>
    </r>
  </si>
  <si>
    <r>
      <t>0.75*(s)</t>
    </r>
    <r>
      <rPr>
        <vertAlign val="superscript"/>
        <sz val="11"/>
        <rFont val="Tw Cen MT"/>
        <family val="2"/>
      </rPr>
      <t>1.5</t>
    </r>
  </si>
  <si>
    <r>
      <t>5.7*(s)</t>
    </r>
    <r>
      <rPr>
        <vertAlign val="superscript"/>
        <sz val="11"/>
        <rFont val="Tw Cen MT"/>
        <family val="2"/>
      </rPr>
      <t>1.2</t>
    </r>
  </si>
  <si>
    <t>The emissions factors this operation in lbs/hr are based on the following equations:</t>
  </si>
  <si>
    <t>s</t>
  </si>
  <si>
    <t>Bulldozing Operations (Inclusive of Dozers and Compactors)</t>
  </si>
  <si>
    <t xml:space="preserve">All equations taken from AP-42, Table 11.9-1.  </t>
  </si>
  <si>
    <t>This list of equipment below represents PTE calculations in 2080 and were conservatively based on data provided by site personnel.</t>
  </si>
  <si>
    <t>This spreadsheet is divided into two sections for Grading Operations and Dozer/Compactor Operations.</t>
  </si>
  <si>
    <t>Earthmoving and Landfilling Operation Emissions</t>
  </si>
  <si>
    <t>PARTICULATE EMISSIONS FROM UNIT 2 - MOTOR GRADER, COMPACTOR, BULLDOZER OPERATIONS</t>
  </si>
  <si>
    <t>TABLE 6.3A</t>
  </si>
  <si>
    <r>
      <rPr>
        <vertAlign val="superscript"/>
        <sz val="12"/>
        <rFont val="Tw Cen MT"/>
        <family val="2"/>
      </rPr>
      <t>1</t>
    </r>
    <r>
      <rPr>
        <sz val="12"/>
        <rFont val="Tw Cen MT"/>
        <family val="2"/>
      </rPr>
      <t xml:space="preserve"> Average width of landfill roads are 32.8 ft (10 m) and the conversion from ft</t>
    </r>
    <r>
      <rPr>
        <vertAlign val="superscript"/>
        <sz val="12"/>
        <rFont val="Tw Cen MT"/>
        <family val="2"/>
      </rPr>
      <t>2</t>
    </r>
    <r>
      <rPr>
        <sz val="12"/>
        <rFont val="Tw Cen MT"/>
        <family val="2"/>
      </rPr>
      <t xml:space="preserve"> to acre is 43,560 ft</t>
    </r>
    <r>
      <rPr>
        <vertAlign val="superscript"/>
        <sz val="12"/>
        <rFont val="Tw Cen MT"/>
        <family val="2"/>
      </rPr>
      <t>2</t>
    </r>
    <r>
      <rPr>
        <sz val="12"/>
        <rFont val="Tw Cen MT"/>
        <family val="2"/>
      </rPr>
      <t>/acre.</t>
    </r>
  </si>
  <si>
    <t>Daily Cover Soil Borrow Area</t>
  </si>
  <si>
    <t>Disposal Area</t>
  </si>
  <si>
    <r>
      <t xml:space="preserve">Auxiliary Roads </t>
    </r>
    <r>
      <rPr>
        <vertAlign val="superscript"/>
        <sz val="12"/>
        <rFont val="Tw Cen MT"/>
        <family val="2"/>
      </rPr>
      <t>1</t>
    </r>
    <r>
      <rPr>
        <sz val="12"/>
        <rFont val="Tw Cen MT"/>
        <family val="2"/>
      </rPr>
      <t xml:space="preserve"> </t>
    </r>
  </si>
  <si>
    <t>Landfill Office Parking Area</t>
  </si>
  <si>
    <t>Maintenance Compound</t>
  </si>
  <si>
    <r>
      <t xml:space="preserve">Access Roads </t>
    </r>
    <r>
      <rPr>
        <vertAlign val="superscript"/>
        <sz val="12"/>
        <rFont val="Tw Cen MT"/>
        <family val="2"/>
      </rPr>
      <t>1</t>
    </r>
    <r>
      <rPr>
        <sz val="12"/>
        <rFont val="Tw Cen MT"/>
        <family val="2"/>
      </rPr>
      <t xml:space="preserve"> </t>
    </r>
  </si>
  <si>
    <r>
      <t xml:space="preserve">Disposal Route </t>
    </r>
    <r>
      <rPr>
        <vertAlign val="superscript"/>
        <sz val="12"/>
        <rFont val="Tw Cen MT"/>
        <family val="2"/>
      </rPr>
      <t>1</t>
    </r>
    <r>
      <rPr>
        <sz val="12"/>
        <rFont val="Tw Cen MT"/>
        <family val="2"/>
      </rPr>
      <t xml:space="preserve"> </t>
    </r>
  </si>
  <si>
    <r>
      <t>PM</t>
    </r>
    <r>
      <rPr>
        <vertAlign val="subscript"/>
        <sz val="12"/>
        <color theme="0"/>
        <rFont val="Tw Cen MT"/>
        <family val="2"/>
      </rPr>
      <t>2.5</t>
    </r>
  </si>
  <si>
    <r>
      <t>PM</t>
    </r>
    <r>
      <rPr>
        <vertAlign val="subscript"/>
        <sz val="12"/>
        <color theme="0"/>
        <rFont val="Tw Cen MT"/>
        <family val="2"/>
      </rPr>
      <t>10</t>
    </r>
  </si>
  <si>
    <t>Area (acre)</t>
  </si>
  <si>
    <t>Width (feet)</t>
  </si>
  <si>
    <t>Length (feet)</t>
  </si>
  <si>
    <t>Area</t>
  </si>
  <si>
    <t>hours</t>
  </si>
  <si>
    <t>Hours in Year</t>
  </si>
  <si>
    <t>Days in Year</t>
  </si>
  <si>
    <t>tons/acre</t>
  </si>
  <si>
    <r>
      <t>E</t>
    </r>
    <r>
      <rPr>
        <vertAlign val="subscript"/>
        <sz val="12"/>
        <rFont val="Tw Cen MT"/>
        <family val="2"/>
      </rPr>
      <t>PM2.5</t>
    </r>
    <r>
      <rPr>
        <sz val="12"/>
        <rFont val="Tw Cen MT"/>
        <family val="2"/>
      </rPr>
      <t xml:space="preserve"> = (0.15/4.9)E</t>
    </r>
    <r>
      <rPr>
        <vertAlign val="subscript"/>
        <sz val="12"/>
        <rFont val="Tw Cen MT"/>
        <family val="2"/>
      </rPr>
      <t>TSP</t>
    </r>
    <r>
      <rPr>
        <sz val="12"/>
        <rFont val="Tw Cen MT"/>
        <family val="2"/>
      </rPr>
      <t xml:space="preserve"> =</t>
    </r>
  </si>
  <si>
    <r>
      <t>E</t>
    </r>
    <r>
      <rPr>
        <vertAlign val="subscript"/>
        <sz val="12"/>
        <rFont val="Tw Cen MT"/>
        <family val="2"/>
      </rPr>
      <t>PM10</t>
    </r>
    <r>
      <rPr>
        <sz val="12"/>
        <rFont val="Tw Cen MT"/>
        <family val="2"/>
      </rPr>
      <t xml:space="preserve"> = (1.5/4.9)E</t>
    </r>
    <r>
      <rPr>
        <vertAlign val="subscript"/>
        <sz val="12"/>
        <rFont val="Tw Cen MT"/>
        <family val="2"/>
      </rPr>
      <t>TSP</t>
    </r>
    <r>
      <rPr>
        <sz val="12"/>
        <rFont val="Tw Cen MT"/>
        <family val="2"/>
      </rPr>
      <t xml:space="preserve"> =</t>
    </r>
  </si>
  <si>
    <t>The emission factor for PM10 was calculated by applying the ratio of the PM 10 and TSP particle size multiplier (k) values, obtained from Ap-42, Section 13.2.2.2, to the TSP emission factor of 0.38 ton/acre:</t>
  </si>
  <si>
    <t>tons/acre (Table 11.9-4)</t>
  </si>
  <si>
    <t>The emission factor for TSP is obtained from AP-42, Section 11.9 (Table 11.9-4) and Section 13.2.2.2:</t>
  </si>
  <si>
    <t>Wind Erosion</t>
  </si>
  <si>
    <t>FUGITIVE EMISSIONS FROM UNIT 2 - WIND EROSION EMISSIONS</t>
  </si>
  <si>
    <t>TABLE 6.3C</t>
  </si>
  <si>
    <t>LFG Emissions from Flare =  (Methane Flow Rate to Flare [cfm])*(Emission Factor)</t>
  </si>
  <si>
    <t>(PM)</t>
  </si>
  <si>
    <t>LFG Emissions from Flare =  (Methane Flow Rate to Flare [cfm])*(Emission Factor)*(1,012 Btu / cubic ft of methane)</t>
  </si>
  <si>
    <r>
      <t>(CO, NO</t>
    </r>
    <r>
      <rPr>
        <u/>
        <vertAlign val="subscript"/>
        <sz val="10"/>
        <rFont val="Tw Cen MT"/>
        <family val="2"/>
      </rPr>
      <t>x</t>
    </r>
    <r>
      <rPr>
        <u/>
        <sz val="10"/>
        <rFont val="Tw Cen MT"/>
        <family val="2"/>
      </rPr>
      <t>)</t>
    </r>
  </si>
  <si>
    <t xml:space="preserve">              *(525,600 min/yr)*(1ton/2,000lb)*(1lb/453.6g)*(1mol/24.04L @ STP)*(28.32L/1cf)</t>
  </si>
  <si>
    <t>LFG Emissions from Flare = (Molecular Weight of Compound[g/mol])*(Concentration of Compound[ppm]/1,000,000)*( LFG  to Flare [cfm])</t>
  </si>
  <si>
    <r>
      <t>(SO</t>
    </r>
    <r>
      <rPr>
        <u/>
        <vertAlign val="subscript"/>
        <sz val="10"/>
        <rFont val="Tw Cen MT"/>
        <family val="2"/>
      </rPr>
      <t>2</t>
    </r>
    <r>
      <rPr>
        <u/>
        <sz val="10"/>
        <rFont val="Tw Cen MT"/>
        <family val="2"/>
      </rPr>
      <t>, HCl)</t>
    </r>
  </si>
  <si>
    <t>Emissions From Landfill = (LFG Generation [tons/year])</t>
  </si>
  <si>
    <t>LFG Emissions From Flare = (LFG To Flare [tons/yr])*(1 - Control Efficiency)</t>
  </si>
  <si>
    <t>LFG To Flare = (Molecular Weight of Compound[g/mol])*(Concentration of Compound[ppm]/1,000,000)*( LFG  to Flare [cfm])</t>
  </si>
  <si>
    <t>LFG Generation [tons/year] = (Molecular Weight of Compound[g/mol])*(Concentration of Compound[ppm]/1,000,000)*( LFG Generation Rate [cfm])</t>
  </si>
  <si>
    <t>(HAPs, VOCs, NMOCs)</t>
  </si>
  <si>
    <t>EXAMPLE CALCULATIONS</t>
  </si>
  <si>
    <t>lb/hr/dscfm</t>
  </si>
  <si>
    <t>PM</t>
  </si>
  <si>
    <t>lb/MMBtu</t>
  </si>
  <si>
    <r>
      <t>NO</t>
    </r>
    <r>
      <rPr>
        <vertAlign val="subscript"/>
        <sz val="10"/>
        <rFont val="Tw Cen MT"/>
        <family val="2"/>
      </rPr>
      <t>x</t>
    </r>
  </si>
  <si>
    <t>Emissions factor (10)</t>
  </si>
  <si>
    <t>OPEN FLARE EMISSIONS FACTORS:</t>
  </si>
  <si>
    <t>scfm</t>
  </si>
  <si>
    <t>Landfill Gas To Open Flare</t>
  </si>
  <si>
    <t>Landfill Gas Generation Rate in 2018 (12)</t>
  </si>
  <si>
    <t>Maximum Landfill Gas Generation Rate in 2082 (3)</t>
  </si>
  <si>
    <t>Collection Efficiency (4)</t>
  </si>
  <si>
    <t>based on a 1,012 Btu/scf heating value of methane</t>
  </si>
  <si>
    <t xml:space="preserve">Methane Content of LFG assumed to be </t>
  </si>
  <si>
    <t>MODEL INPUT VARIABLES:</t>
  </si>
  <si>
    <t xml:space="preserve">(13) Concentration of Hydrogen Sulfide based on the latest site-specific gas component analysis is 1.3 ppmv.  However the concentration is set to 20 ppmv for conservativeness. </t>
  </si>
  <si>
    <t>(11) Fugitive Landfill Emissions represent the 25% of generation that cannot be reasonably collected per EPA guidance and AP-42 collection efficiency guidance.</t>
  </si>
  <si>
    <t xml:space="preserve">(10) Open Flare Emission factors for PM10 (in lb/hr/dscfm CH4) are from AP-42, Table 2.4-5.  Emission factors for CO and NOx (in lb/mmBtu) are from AP-42 section on industrial flares.  </t>
  </si>
  <si>
    <t>(9) Based on site-specific NMOC concentration from 2016 Tier 2 sampling (SCS Engineers).</t>
  </si>
  <si>
    <t>(8) According to AP-42, Table 2.4-2, Note C, VOC content at MSW sites with no co-disposal equals 39% by weight of total NMOC concentration.</t>
  </si>
  <si>
    <t>(7) Concentrations of HCl and SO2 are from AP-42, Section 2.4.4.</t>
  </si>
  <si>
    <t>(6) (LFG to flare) * (1-control efficiency) = LFG emissions from flare.</t>
  </si>
  <si>
    <t>(2) Average concentrations of pollutants in LFG are based on Waste Industry Air Coalition Values, except Mercury (marked with an *), which use a value listed on AP-42, Table 2.4-1.</t>
  </si>
  <si>
    <t>(1) Listed Hazardous Air Pollutants (HAPs) are among compounds commonly found in landfill gas (LFG), as presented in  AP-42, Tables 2.4-1and 2.4-2.</t>
  </si>
  <si>
    <t>NOTES TO TABLE 6.4:</t>
  </si>
  <si>
    <t>NMOCs as Hexane (9)</t>
  </si>
  <si>
    <t>Hydrogen sulfide (13)</t>
  </si>
  <si>
    <t>Ethane</t>
  </si>
  <si>
    <t>Other Regulated Air Pollutants</t>
  </si>
  <si>
    <r>
      <t>Particulates (PM</t>
    </r>
    <r>
      <rPr>
        <vertAlign val="subscript"/>
        <sz val="11"/>
        <rFont val="Tw Cen MT"/>
        <family val="2"/>
      </rPr>
      <t>10</t>
    </r>
    <r>
      <rPr>
        <sz val="11"/>
        <rFont val="Tw Cen MT"/>
        <family val="2"/>
      </rPr>
      <t>) (10)</t>
    </r>
  </si>
  <si>
    <r>
      <t>Nitrogen Oxides (NO</t>
    </r>
    <r>
      <rPr>
        <vertAlign val="subscript"/>
        <sz val="11"/>
        <rFont val="Tw Cen MT"/>
        <family val="2"/>
      </rPr>
      <t>x</t>
    </r>
    <r>
      <rPr>
        <sz val="11"/>
        <rFont val="Tw Cen MT"/>
        <family val="2"/>
      </rPr>
      <t>) (10)</t>
    </r>
  </si>
  <si>
    <t>Carbon Monoxide (CO) (10)</t>
  </si>
  <si>
    <r>
      <t>Sulfur Dioxide (SO</t>
    </r>
    <r>
      <rPr>
        <vertAlign val="subscript"/>
        <sz val="11"/>
        <rFont val="Tw Cen MT"/>
        <family val="2"/>
      </rPr>
      <t>2</t>
    </r>
    <r>
      <rPr>
        <sz val="11"/>
        <rFont val="Tw Cen MT"/>
        <family val="2"/>
      </rPr>
      <t>)  (7)</t>
    </r>
  </si>
  <si>
    <t>Total VOCs (8)</t>
  </si>
  <si>
    <t>Criteria Air Pollutants</t>
  </si>
  <si>
    <t>Hydrochloric Acid (HCl) (7)</t>
  </si>
  <si>
    <t>Xylenes</t>
  </si>
  <si>
    <t>Vinyl chloride</t>
  </si>
  <si>
    <t>Trichloroethylene (trichloroethene)</t>
  </si>
  <si>
    <t>Toluene</t>
  </si>
  <si>
    <t>Perchloroethylene (tetrachloroethylene)</t>
  </si>
  <si>
    <t>Methyl isobutyl ketone</t>
  </si>
  <si>
    <t>Methyl ethyl ketone</t>
  </si>
  <si>
    <t>Mercury*</t>
  </si>
  <si>
    <t>Hexane</t>
  </si>
  <si>
    <t>Ethylene dibromide (1,2-Dibromoethane)</t>
  </si>
  <si>
    <t>Ethylbenzene</t>
  </si>
  <si>
    <t>Dichloromethane (Methylene Chloride)</t>
  </si>
  <si>
    <t>Dichlorobenzene (1,4-Dichlorobenzene)</t>
  </si>
  <si>
    <t>Chloromethane (methyl chloride)</t>
  </si>
  <si>
    <t>Chloroform</t>
  </si>
  <si>
    <t>Chloroethane (ethyl chloride)</t>
  </si>
  <si>
    <t>Chlorobenzene</t>
  </si>
  <si>
    <t>Carbonyl sulfide</t>
  </si>
  <si>
    <t>Carbon tetrachloride</t>
  </si>
  <si>
    <t>Carbon disulfide</t>
  </si>
  <si>
    <t>Benzene</t>
  </si>
  <si>
    <t>Acrylonitrile</t>
  </si>
  <si>
    <t>1,2-Dichloropropane (propylene dichloride)</t>
  </si>
  <si>
    <t>1,2-Dichloroethane (ethylene dichloride)</t>
  </si>
  <si>
    <t>1,1-Dichloroethene (vinylidene chloride)</t>
  </si>
  <si>
    <t>1,1-Dichloroethane (ethylidene dichloride)</t>
  </si>
  <si>
    <t>1,1,2,2-Tetrachloroethane</t>
  </si>
  <si>
    <t>1,1,1-Trichloroethane (methyl chloroform)</t>
  </si>
  <si>
    <t>Hazardous Air Pollutants (HAPs) (1)</t>
  </si>
  <si>
    <t>Total Landfill Emissions (No Flaring in 2018)
(lb/hr)</t>
  </si>
  <si>
    <t>Total Landfill Emissions (No Flaring in 2018)
(tons/yr)
(12)</t>
  </si>
  <si>
    <t>LFG Emissions from Open Flare (tons/yr)
(6)</t>
  </si>
  <si>
    <t>Open Flare Control Efficiency
(5)</t>
  </si>
  <si>
    <t>LFG to Open Flare (tons/yr)
(4)</t>
  </si>
  <si>
    <t>LFG Generation (tons/yr)
(3)</t>
  </si>
  <si>
    <t>EMISSIONS ESTIMATES</t>
  </si>
  <si>
    <t>Average Concentration Found In LFG (ppmv)
(2)</t>
  </si>
  <si>
    <t>Molecular Weight (g/Mol)</t>
  </si>
  <si>
    <t>I</t>
  </si>
  <si>
    <t>H</t>
  </si>
  <si>
    <t>G</t>
  </si>
  <si>
    <t>F</t>
  </si>
  <si>
    <t>E</t>
  </si>
  <si>
    <t>D</t>
  </si>
  <si>
    <t>C</t>
  </si>
  <si>
    <t>B</t>
  </si>
  <si>
    <t>A</t>
  </si>
  <si>
    <t>EMISSIONS FROM UNITS 3 &amp; 5 - LANDFILL &amp; FLARE STACK</t>
  </si>
  <si>
    <t>TABLE 6.4</t>
  </si>
  <si>
    <t>tpy CO2e</t>
  </si>
  <si>
    <t xml:space="preserve">Total Anthropogenic Emissions = </t>
  </si>
  <si>
    <t>P</t>
  </si>
  <si>
    <t xml:space="preserve">Global Warming Potential of CH4 = </t>
  </si>
  <si>
    <t>O</t>
  </si>
  <si>
    <t xml:space="preserve">Global Warming Potential of N2O = </t>
  </si>
  <si>
    <t>N</t>
  </si>
  <si>
    <t>Total Anthropogenic CH4 =</t>
  </si>
  <si>
    <t>metric tpy</t>
  </si>
  <si>
    <t>L</t>
  </si>
  <si>
    <t>Total Anthropogenic N2O =</t>
  </si>
  <si>
    <t>K</t>
  </si>
  <si>
    <t>J</t>
  </si>
  <si>
    <t>Total Biogenic CO2 =</t>
  </si>
  <si>
    <t>Passthrough CO2 =</t>
  </si>
  <si>
    <t xml:space="preserve">Combustion CO2 = </t>
  </si>
  <si>
    <t>MMBTU/hr</t>
  </si>
  <si>
    <t>Heat Rate =</t>
  </si>
  <si>
    <t>mmscf</t>
  </si>
  <si>
    <t>Flare Carbon Dioxide Throughput =</t>
  </si>
  <si>
    <t>Flare Methane Throughput =</t>
  </si>
  <si>
    <t>Flare Throughput =</t>
  </si>
  <si>
    <t>cfm</t>
  </si>
  <si>
    <t>Camino Real Landfill - Emissions Unit 5</t>
  </si>
  <si>
    <t>Estimated Controlled Landfill Gas GHG Emissions</t>
  </si>
  <si>
    <t>Total Non-Fugitive Biogenic CO2 Emissions</t>
  </si>
  <si>
    <t>Non-Fugitive CO2 Emitted Through Cover (Oxidized CH4)</t>
  </si>
  <si>
    <t>Oxidized CH4 to CO2 Conversion Factor</t>
  </si>
  <si>
    <t>Total Non-Fugitive CO2 Generation</t>
  </si>
  <si>
    <t>Total Fugitive CO2 Generation</t>
  </si>
  <si>
    <t>Mg/yr</t>
  </si>
  <si>
    <t>Total CO2 Generation (2018 prior to NSPS Controls)</t>
  </si>
  <si>
    <t>tons/yr CO2e</t>
  </si>
  <si>
    <t>Total Non-Fugitive Anthropogenic CH4 Emissions</t>
  </si>
  <si>
    <t>ton CO2/ton CH4</t>
  </si>
  <si>
    <t>CO2e Conversion</t>
  </si>
  <si>
    <t>Total Non-Fugitive CH4 Emissions</t>
  </si>
  <si>
    <t>Non-Fugitive CH4 Oxidized Through Cover</t>
  </si>
  <si>
    <t>Oxidation Factor</t>
  </si>
  <si>
    <t>Total Non-Fugitive CH4 Generation</t>
  </si>
  <si>
    <t>Total Fugitive CH4 Generation</t>
  </si>
  <si>
    <t>tons/Mg</t>
  </si>
  <si>
    <t>Tons/Mg</t>
  </si>
  <si>
    <t>Percent of Fugitive Landfill Gas</t>
  </si>
  <si>
    <t>Total CH4 Generation (2018 prior to NSPS Controls)</t>
  </si>
  <si>
    <t>Camino Real Landfill - Emissions Unit 3</t>
  </si>
  <si>
    <t>Estimated Uncontrolled Landfill Gas GHG Emissions</t>
  </si>
  <si>
    <t>GHG EMISSIONS FROM UNITS 3 &amp; 5 - LANDFILL &amp; FLARE STACK</t>
  </si>
  <si>
    <t>TABLE 6.5</t>
  </si>
  <si>
    <t>Emissions factorfor NOx is from AP-42, Table 3.3-1.  Emissions are below the 25 tons/year NOx threshold for 200-hp engines.</t>
  </si>
  <si>
    <t>Actual Emissions
(tons/yr)</t>
  </si>
  <si>
    <t>Emissions Factor
(lb/hp-hr)</t>
  </si>
  <si>
    <t>Actual Hours of Operation 
(hrs/yr)</t>
  </si>
  <si>
    <t>Engine Rating
(hp)</t>
  </si>
  <si>
    <t>Regulated Pollutants for each 8-HP Diesel Engine</t>
  </si>
  <si>
    <t>Light Plants</t>
  </si>
  <si>
    <t>The VOC emissions from the storage tanks were estimated using the TANKS 4.0.9d model.  The output files from the TANKS models are included in Appendix 7-7.</t>
  </si>
  <si>
    <t>Diesel</t>
  </si>
  <si>
    <t>tpy</t>
  </si>
  <si>
    <t>lb/yr</t>
  </si>
  <si>
    <r>
      <t xml:space="preserve">Maximum Annual Throughput (gallons/year) </t>
    </r>
    <r>
      <rPr>
        <b/>
        <vertAlign val="superscript"/>
        <sz val="10"/>
        <color theme="0"/>
        <rFont val="Tw Cen MT"/>
        <family val="2"/>
      </rPr>
      <t>1</t>
    </r>
  </si>
  <si>
    <t>Capacity (gallons)</t>
  </si>
  <si>
    <t>Tank Contents</t>
  </si>
  <si>
    <t>INSIGNIFICANT ACTIVITIES</t>
  </si>
  <si>
    <t>TABLE 6.6</t>
  </si>
  <si>
    <r>
      <t>Table 2-H:  Stack Exit Conditions</t>
    </r>
    <r>
      <rPr>
        <b/>
        <vertAlign val="superscript"/>
        <sz val="14"/>
        <rFont val="Times New Roman"/>
        <family val="1"/>
      </rPr>
      <t xml:space="preserve"> 1</t>
    </r>
  </si>
  <si>
    <r>
      <rPr>
        <vertAlign val="superscript"/>
        <sz val="10"/>
        <rFont val="Times New Roman"/>
        <family val="1"/>
      </rPr>
      <t xml:space="preserve">1 </t>
    </r>
    <r>
      <rPr>
        <sz val="10"/>
        <rFont val="Times New Roman"/>
        <family val="1"/>
      </rPr>
      <t xml:space="preserve">Stack parameters shown here were set to match modeling parameters including temperature and effective stack diameter.  </t>
    </r>
  </si>
  <si>
    <r>
      <t>E = [k(sL)</t>
    </r>
    <r>
      <rPr>
        <b/>
        <vertAlign val="superscript"/>
        <sz val="11"/>
        <rFont val="Tw Cen MT"/>
        <family val="2"/>
      </rPr>
      <t>0.91</t>
    </r>
    <r>
      <rPr>
        <b/>
        <sz val="11"/>
        <rFont val="Tw Cen MT"/>
        <family val="2"/>
      </rPr>
      <t>*(W)</t>
    </r>
    <r>
      <rPr>
        <b/>
        <vertAlign val="superscript"/>
        <sz val="11"/>
        <rFont val="Tw Cen MT"/>
        <family val="2"/>
      </rPr>
      <t>1.02</t>
    </r>
    <r>
      <rPr>
        <b/>
        <sz val="11"/>
        <rFont val="Tw Cen MT"/>
        <family val="2"/>
      </rPr>
      <t>]*(1-P/4N)</t>
    </r>
  </si>
  <si>
    <t>for PM2.5</t>
  </si>
  <si>
    <t>for PM10 and TSP</t>
  </si>
  <si>
    <t xml:space="preserve">Silt loading (sL) = </t>
  </si>
  <si>
    <t>g/m2</t>
  </si>
  <si>
    <t xml:space="preserve">AP-42, Section 13.2.1 for Paved Roads. </t>
  </si>
  <si>
    <t>Example - Actual Emissions Calculation (PM-2.5):</t>
  </si>
  <si>
    <t>Calculation of total particulate fugitive emissions for vehicles on paved landfill roads.</t>
  </si>
  <si>
    <t>Where:</t>
  </si>
  <si>
    <t>E     =</t>
  </si>
  <si>
    <t>Emission factor in pounds per vehicle mile traveled (lb/VMT)</t>
  </si>
  <si>
    <t>k     =</t>
  </si>
  <si>
    <t>Particle size multiplier (lb/VMT)</t>
  </si>
  <si>
    <t>sL     =</t>
  </si>
  <si>
    <r>
      <t>Road surface silt loading factor (grains per ft</t>
    </r>
    <r>
      <rPr>
        <vertAlign val="superscript"/>
        <sz val="11"/>
        <rFont val="Tw Cen MT"/>
        <family val="2"/>
      </rPr>
      <t>2</t>
    </r>
    <r>
      <rPr>
        <sz val="11"/>
        <rFont val="Tw Cen MT"/>
        <family val="2"/>
      </rPr>
      <t>)</t>
    </r>
  </si>
  <si>
    <t>W     =</t>
  </si>
  <si>
    <t>Vehicle weight in tons</t>
  </si>
  <si>
    <t>P     =</t>
  </si>
  <si>
    <t>number of days with &gt; 0.01 inches of rain/year</t>
  </si>
  <si>
    <t>N     =</t>
  </si>
  <si>
    <t>number of days in the average period (year)</t>
  </si>
  <si>
    <t>k    =</t>
  </si>
  <si>
    <t>dimensionless</t>
  </si>
  <si>
    <r>
      <t>g/m</t>
    </r>
    <r>
      <rPr>
        <vertAlign val="superscript"/>
        <sz val="11"/>
        <rFont val="Tw Cen MT"/>
        <family val="2"/>
      </rPr>
      <t>2</t>
    </r>
  </si>
  <si>
    <t xml:space="preserve"> tons (fleet average)</t>
  </si>
  <si>
    <t>Sum of (Number of vehicles*length of roadway) (round trip in miles)</t>
  </si>
  <si>
    <t>Obtain emissions in pounds per day as follows:</t>
  </si>
  <si>
    <t>Obtain emissions in tons per year as follows:</t>
  </si>
  <si>
    <t>(from AP-42, Table 13.2.1-3)</t>
  </si>
  <si>
    <t>(from AP-42, Table 13.2-1.1)</t>
  </si>
  <si>
    <r>
      <t>E = [k(sL)</t>
    </r>
    <r>
      <rPr>
        <b/>
        <vertAlign val="superscript"/>
        <sz val="11"/>
        <rFont val="Tw Cen MT"/>
        <family val="2"/>
      </rPr>
      <t>0.91</t>
    </r>
    <r>
      <rPr>
        <b/>
        <sz val="11"/>
        <rFont val="Tw Cen MT"/>
        <family val="2"/>
      </rPr>
      <t>*(W)</t>
    </r>
    <r>
      <rPr>
        <b/>
        <vertAlign val="superscript"/>
        <sz val="11"/>
        <rFont val="Tw Cen MT"/>
        <family val="2"/>
      </rPr>
      <t>1.02</t>
    </r>
    <r>
      <rPr>
        <b/>
        <sz val="11"/>
        <rFont val="Tw Cen MT"/>
        <family val="2"/>
      </rPr>
      <t>]</t>
    </r>
  </si>
  <si>
    <t>For example, for uncontrolled long-term PM-2.5 emissions, use the following:</t>
  </si>
  <si>
    <t>Long-Term</t>
  </si>
  <si>
    <t>Short-Term</t>
  </si>
  <si>
    <r>
      <t>2 Controlled PM</t>
    </r>
    <r>
      <rPr>
        <vertAlign val="subscript"/>
        <sz val="11"/>
        <rFont val="Tw Cen MT"/>
        <family val="2"/>
      </rPr>
      <t>10</t>
    </r>
    <r>
      <rPr>
        <sz val="11"/>
        <rFont val="Tw Cen MT"/>
        <family val="2"/>
      </rPr>
      <t xml:space="preserve"> emissions reported as PM</t>
    </r>
    <r>
      <rPr>
        <vertAlign val="subscript"/>
        <sz val="11"/>
        <rFont val="Tw Cen MT"/>
        <family val="2"/>
      </rPr>
      <t>2.5</t>
    </r>
    <r>
      <rPr>
        <sz val="11"/>
        <rFont val="Tw Cen MT"/>
        <family val="2"/>
      </rPr>
      <t xml:space="preserve"> emissions as the PM</t>
    </r>
    <r>
      <rPr>
        <vertAlign val="subscript"/>
        <sz val="11"/>
        <rFont val="Tw Cen MT"/>
        <family val="2"/>
      </rPr>
      <t>2.5</t>
    </r>
    <r>
      <rPr>
        <sz val="11"/>
        <rFont val="Tw Cen MT"/>
        <family val="2"/>
      </rPr>
      <t xml:space="preserve"> emissions are more conservative based on the control efficiency.</t>
    </r>
  </si>
  <si>
    <t>Earth</t>
  </si>
  <si>
    <t>Wind</t>
  </si>
  <si>
    <t>25=&lt;10%</t>
  </si>
  <si>
    <t>23=15%</t>
  </si>
  <si>
    <t>22=20%</t>
  </si>
  <si>
    <t>30=-6%</t>
  </si>
  <si>
    <t>15-20</t>
  </si>
  <si>
    <t>2-3</t>
  </si>
  <si>
    <t>Travel On Scraper Road</t>
  </si>
  <si>
    <t>Road Width</t>
  </si>
  <si>
    <t>Length</t>
  </si>
  <si>
    <t>ft</t>
  </si>
  <si>
    <t>/sf</t>
  </si>
  <si>
    <t>Depth</t>
  </si>
  <si>
    <t/>
  </si>
  <si>
    <t>Textile</t>
  </si>
  <si>
    <t>Aggregate</t>
  </si>
  <si>
    <t>sf</t>
  </si>
  <si>
    <t>Total w/o labor</t>
  </si>
  <si>
    <t>/cyd</t>
  </si>
  <si>
    <t>cy</t>
  </si>
  <si>
    <t xml:space="preserve">(4) The percentage of LFG generated that is assumed  collected and routed to the flare.  Assumed to be at flare capacity for conservativeness in case landfill gas generation higher than anticipated.  </t>
  </si>
  <si>
    <t xml:space="preserve">(5) Typical control efficiency for flares, as found in AP-42, Table 2.4-3.  Although many compounds have a listed destruction efficiency higher than 98 percent, 98 percent was used for conservativeness.  </t>
  </si>
  <si>
    <t xml:space="preserve">(12) Maximum landfill emissions are based on the scenario of no GCCS operation through 2018 prior to the landfill being subject to the control requirements of NSPS, Subpart WWW.  Based on the estimated LFG generation of 882.5 (2018), based on EPA's LandGEM 3.02 and calibrated on-site recover using the site-specific k value from the 1999 Tier 3 Testing (0.007 1/year) and Lo value recommended in AP-42 (100 m3/Mg).  As factor-of-safety of 1.5 was applied to the landfill gas projection of 882.5 (to yield 1,324 scfm) for conservativeness.  </t>
  </si>
  <si>
    <t>~1500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</si>
</sst>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6">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0.0"/>
    <numFmt numFmtId="165" formatCode="_-* #,##0_-;\-* #,##0_-;_-* &quot;-&quot;??_-;_-@_-"/>
    <numFmt numFmtId="166" formatCode="0.0%"/>
    <numFmt numFmtId="167" formatCode="&quot;(&quot;General&quot; % load)&quot;"/>
    <numFmt numFmtId="168" formatCode="#,##0.0_);\(#,##0.0\)"/>
    <numFmt numFmtId="169" formatCode="&quot;£&quot;#,##0.00;\-&quot;£&quot;#,##0.00"/>
    <numFmt numFmtId="170" formatCode="0.000"/>
    <numFmt numFmtId="171" formatCode="0.000000"/>
    <numFmt numFmtId="172" formatCode="#,##0.0"/>
    <numFmt numFmtId="173" formatCode="0.00000"/>
    <numFmt numFmtId="174" formatCode="0.0000000000000"/>
    <numFmt numFmtId="175" formatCode="0.0000"/>
    <numFmt numFmtId="176" formatCode="General_)"/>
    <numFmt numFmtId="177" formatCode="_(* #,##0.0000_);_(* \(#,##0.0000\);_(* &quot;-&quot;??_);_(@_)"/>
    <numFmt numFmtId="178" formatCode="0.000_)"/>
    <numFmt numFmtId="179" formatCode="#,##0.000"/>
    <numFmt numFmtId="180" formatCode="0.0_)"/>
    <numFmt numFmtId="181" formatCode="#,##0.0000"/>
    <numFmt numFmtId="182" formatCode="#,##0.00000"/>
    <numFmt numFmtId="183" formatCode="0.0000_)"/>
    <numFmt numFmtId="184" formatCode="_(* #,##0_);_(* \(#,##0\);_(* &quot;-&quot;??_);_(@_)"/>
  </numFmts>
  <fonts count="85">
    <font>
      <sz val="10"/>
      <name val="Arial"/>
    </font>
    <font>
      <sz val="10"/>
      <name val="Arial"/>
      <family val="2"/>
    </font>
    <font>
      <b/>
      <sz val="12"/>
      <name val="Arial"/>
      <family val="2"/>
    </font>
    <font>
      <b/>
      <sz val="14"/>
      <name val="Arial"/>
      <family val="2"/>
    </font>
    <font>
      <sz val="8"/>
      <name val="Arial"/>
      <family val="2"/>
    </font>
    <font>
      <sz val="9"/>
      <name val="Arial"/>
      <family val="2"/>
    </font>
    <font>
      <sz val="8"/>
      <name val="Arial"/>
      <family val="2"/>
    </font>
    <font>
      <b/>
      <sz val="14"/>
      <name val="Times New Roman"/>
      <family val="1"/>
    </font>
    <font>
      <sz val="10"/>
      <name val="Times New Roman"/>
      <family val="1"/>
    </font>
    <font>
      <b/>
      <sz val="10"/>
      <name val="Times New Roman"/>
      <family val="1"/>
    </font>
    <font>
      <b/>
      <vertAlign val="superscript"/>
      <sz val="10"/>
      <name val="Times New Roman"/>
      <family val="1"/>
    </font>
    <font>
      <b/>
      <vertAlign val="subscript"/>
      <sz val="10"/>
      <name val="Times New Roman"/>
      <family val="1"/>
    </font>
    <font>
      <sz val="8"/>
      <name val="Times New Roman"/>
      <family val="1"/>
    </font>
    <font>
      <b/>
      <vertAlign val="superscript"/>
      <sz val="11"/>
      <name val="Times New Roman"/>
      <family val="1"/>
    </font>
    <font>
      <b/>
      <sz val="12"/>
      <name val="Times New Roman"/>
      <family val="1"/>
    </font>
    <font>
      <b/>
      <sz val="9"/>
      <name val="Times New Roman"/>
      <family val="1"/>
    </font>
    <font>
      <b/>
      <sz val="8"/>
      <name val="Times New Roman"/>
      <family val="1"/>
    </font>
    <font>
      <sz val="9"/>
      <name val="Times New Roman"/>
      <family val="1"/>
    </font>
    <font>
      <sz val="13"/>
      <name val="Tms Rmn"/>
    </font>
    <font>
      <sz val="10"/>
      <name val="Geneva"/>
    </font>
    <font>
      <b/>
      <sz val="13"/>
      <name val="Tms Rmn"/>
    </font>
    <font>
      <sz val="10"/>
      <name val="Helv"/>
    </font>
    <font>
      <b/>
      <sz val="16"/>
      <name val="Times New Roman"/>
      <family val="1"/>
    </font>
    <font>
      <sz val="10"/>
      <name val="Arial"/>
      <family val="2"/>
    </font>
    <font>
      <b/>
      <vertAlign val="superscript"/>
      <sz val="8"/>
      <name val="Times New Roman"/>
      <family val="1"/>
    </font>
    <font>
      <vertAlign val="superscript"/>
      <sz val="8"/>
      <name val="Times New Roman"/>
      <family val="1"/>
    </font>
    <font>
      <b/>
      <sz val="10"/>
      <name val="Arial"/>
      <family val="2"/>
    </font>
    <font>
      <b/>
      <sz val="8"/>
      <name val="Arial"/>
      <family val="2"/>
    </font>
    <font>
      <vertAlign val="superscript"/>
      <sz val="10"/>
      <name val="Times New Roman"/>
      <family val="1"/>
    </font>
    <font>
      <sz val="14"/>
      <name val="Times New Roman"/>
      <family val="1"/>
    </font>
    <font>
      <sz val="14"/>
      <name val="Arial"/>
      <family val="2"/>
    </font>
    <font>
      <b/>
      <sz val="14"/>
      <name val="Arial"/>
      <family val="2"/>
    </font>
    <font>
      <b/>
      <vertAlign val="superscript"/>
      <sz val="9"/>
      <name val="Times New Roman"/>
      <family val="1"/>
    </font>
    <font>
      <vertAlign val="superscript"/>
      <sz val="8"/>
      <name val="Arial"/>
      <family val="2"/>
    </font>
    <font>
      <sz val="10"/>
      <name val="Times"/>
      <family val="1"/>
    </font>
    <font>
      <b/>
      <vertAlign val="subscript"/>
      <sz val="9"/>
      <name val="Times New Roman"/>
      <family val="1"/>
    </font>
    <font>
      <b/>
      <vertAlign val="subscript"/>
      <sz val="8"/>
      <name val="Times New Roman"/>
      <family val="1"/>
    </font>
    <font>
      <vertAlign val="subscript"/>
      <sz val="10"/>
      <name val="Times New Roman"/>
      <family val="1"/>
    </font>
    <font>
      <vertAlign val="superscript"/>
      <sz val="9"/>
      <name val="Times New Roman"/>
      <family val="1"/>
    </font>
    <font>
      <sz val="10"/>
      <color rgb="FFFF0000"/>
      <name val="Times New Roman"/>
      <family val="1"/>
    </font>
    <font>
      <sz val="12"/>
      <name val="Tw Cen MT"/>
      <family val="2"/>
    </font>
    <font>
      <vertAlign val="subscript"/>
      <sz val="12"/>
      <name val="Tw Cen MT"/>
      <family val="2"/>
    </font>
    <font>
      <sz val="12"/>
      <color theme="0"/>
      <name val="Tw Cen MT"/>
      <family val="2"/>
    </font>
    <font>
      <b/>
      <sz val="12"/>
      <color theme="0"/>
      <name val="Tw Cen MT"/>
      <family val="2"/>
    </font>
    <font>
      <vertAlign val="superscript"/>
      <sz val="12"/>
      <name val="Tw Cen MT"/>
      <family val="2"/>
    </font>
    <font>
      <u/>
      <sz val="12"/>
      <name val="Tw Cen MT"/>
      <family val="2"/>
    </font>
    <font>
      <u/>
      <vertAlign val="superscript"/>
      <sz val="12"/>
      <name val="Tw Cen MT"/>
      <family val="2"/>
    </font>
    <font>
      <b/>
      <u/>
      <sz val="12"/>
      <name val="Tw Cen MT"/>
      <family val="2"/>
    </font>
    <font>
      <b/>
      <sz val="12"/>
      <name val="Tw Cen MT"/>
      <family val="2"/>
    </font>
    <font>
      <b/>
      <vertAlign val="subscript"/>
      <sz val="12"/>
      <name val="Tw Cen MT"/>
      <family val="2"/>
    </font>
    <font>
      <b/>
      <vertAlign val="superscript"/>
      <sz val="12"/>
      <name val="Tw Cen MT"/>
      <family val="2"/>
    </font>
    <font>
      <i/>
      <sz val="12"/>
      <name val="Tw Cen MT"/>
      <family val="2"/>
    </font>
    <font>
      <sz val="10"/>
      <name val="Tw Cen MT"/>
      <family val="2"/>
    </font>
    <font>
      <vertAlign val="superscript"/>
      <sz val="10"/>
      <name val="Tw Cen MT"/>
      <family val="2"/>
    </font>
    <font>
      <b/>
      <sz val="10"/>
      <color theme="0"/>
      <name val="Tw Cen MT"/>
      <family val="2"/>
    </font>
    <font>
      <b/>
      <sz val="10"/>
      <name val="Tw Cen MT"/>
      <family val="2"/>
    </font>
    <font>
      <sz val="11"/>
      <name val="Tw Cen MT"/>
      <family val="2"/>
    </font>
    <font>
      <vertAlign val="subscript"/>
      <sz val="11"/>
      <name val="Tw Cen MT"/>
      <family val="2"/>
    </font>
    <font>
      <sz val="11"/>
      <color theme="0"/>
      <name val="Tw Cen MT"/>
      <family val="2"/>
    </font>
    <font>
      <vertAlign val="superscript"/>
      <sz val="11"/>
      <color theme="0"/>
      <name val="Tw Cen MT"/>
      <family val="2"/>
    </font>
    <font>
      <b/>
      <sz val="11"/>
      <color theme="0"/>
      <name val="Tw Cen MT"/>
      <family val="2"/>
    </font>
    <font>
      <b/>
      <sz val="11"/>
      <name val="Tw Cen MT"/>
      <family val="2"/>
    </font>
    <font>
      <b/>
      <vertAlign val="subscript"/>
      <sz val="11"/>
      <name val="Tw Cen MT"/>
      <family val="2"/>
    </font>
    <font>
      <b/>
      <vertAlign val="superscript"/>
      <sz val="11"/>
      <name val="Tw Cen MT"/>
      <family val="2"/>
    </font>
    <font>
      <i/>
      <sz val="11"/>
      <name val="Tw Cen MT"/>
      <family val="2"/>
    </font>
    <font>
      <u/>
      <sz val="11"/>
      <name val="Tw Cen MT"/>
      <family val="2"/>
    </font>
    <font>
      <vertAlign val="superscript"/>
      <sz val="11"/>
      <name val="Tw Cen MT"/>
      <family val="2"/>
    </font>
    <font>
      <sz val="11"/>
      <color rgb="FFFF0000"/>
      <name val="Tw Cen MT"/>
      <family val="2"/>
    </font>
    <font>
      <sz val="12"/>
      <name val="Helv"/>
    </font>
    <font>
      <vertAlign val="subscript"/>
      <sz val="12"/>
      <color theme="0"/>
      <name val="Tw Cen MT"/>
      <family val="2"/>
    </font>
    <font>
      <b/>
      <sz val="14"/>
      <name val="Tw Cen MT"/>
      <family val="2"/>
    </font>
    <font>
      <u/>
      <sz val="10"/>
      <name val="Tw Cen MT"/>
      <family val="2"/>
    </font>
    <font>
      <u/>
      <vertAlign val="subscript"/>
      <sz val="10"/>
      <name val="Tw Cen MT"/>
      <family val="2"/>
    </font>
    <font>
      <sz val="9.5"/>
      <name val="Tw Cen MT"/>
      <family val="2"/>
    </font>
    <font>
      <b/>
      <u/>
      <sz val="10"/>
      <name val="Tw Cen MT"/>
      <family val="2"/>
    </font>
    <font>
      <vertAlign val="subscript"/>
      <sz val="10"/>
      <name val="Tw Cen MT"/>
      <family val="2"/>
    </font>
    <font>
      <b/>
      <sz val="10"/>
      <color theme="1"/>
      <name val="Tw Cen MT"/>
      <family val="2"/>
    </font>
    <font>
      <sz val="10"/>
      <color theme="1"/>
      <name val="Tw Cen MT"/>
      <family val="2"/>
    </font>
    <font>
      <b/>
      <sz val="11"/>
      <color theme="1"/>
      <name val="Tw Cen MT"/>
      <family val="2"/>
    </font>
    <font>
      <sz val="10"/>
      <name val="Univers"/>
      <family val="2"/>
    </font>
    <font>
      <sz val="10"/>
      <color indexed="10"/>
      <name val="Tw Cen MT"/>
      <family val="2"/>
    </font>
    <font>
      <sz val="10"/>
      <color theme="0"/>
      <name val="Tw Cen MT"/>
      <family val="2"/>
    </font>
    <font>
      <b/>
      <vertAlign val="superscript"/>
      <sz val="10"/>
      <color theme="0"/>
      <name val="Tw Cen MT"/>
      <family val="2"/>
    </font>
    <font>
      <b/>
      <vertAlign val="superscript"/>
      <sz val="14"/>
      <name val="Times New Roman"/>
      <family val="1"/>
    </font>
    <font>
      <sz val="11"/>
      <color indexed="9"/>
      <name val="Tw Cen MT"/>
      <family val="2"/>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indexed="65"/>
        <bgColor indexed="64"/>
      </patternFill>
    </fill>
    <fill>
      <patternFill patternType="solid">
        <fgColor indexed="47"/>
        <bgColor indexed="8"/>
      </patternFill>
    </fill>
    <fill>
      <patternFill patternType="solid">
        <fgColor theme="1"/>
        <bgColor indexed="64"/>
      </patternFill>
    </fill>
    <fill>
      <patternFill patternType="solid">
        <fgColor rgb="FFFFFF00"/>
        <bgColor indexed="64"/>
      </patternFill>
    </fill>
    <fill>
      <patternFill patternType="solid">
        <fgColor indexed="8"/>
        <bgColor indexed="64"/>
      </patternFill>
    </fill>
  </fills>
  <borders count="104">
    <border>
      <left/>
      <right/>
      <top/>
      <bottom/>
      <diagonal/>
    </border>
    <border>
      <left/>
      <right/>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theme="0"/>
      </left>
      <right style="thin">
        <color indexed="64"/>
      </right>
      <top style="thin">
        <color theme="0"/>
      </top>
      <bottom style="thin">
        <color indexed="64"/>
      </bottom>
      <diagonal/>
    </border>
    <border>
      <left style="thin">
        <color theme="0"/>
      </left>
      <right style="thin">
        <color theme="0"/>
      </right>
      <top style="thin">
        <color theme="0"/>
      </top>
      <bottom style="thin">
        <color indexed="64"/>
      </bottom>
      <diagonal/>
    </border>
    <border>
      <left style="thin">
        <color indexed="64"/>
      </left>
      <right style="thin">
        <color theme="0"/>
      </right>
      <top style="thin">
        <color theme="0"/>
      </top>
      <bottom style="thin">
        <color indexed="64"/>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theme="0"/>
      </right>
      <top style="thin">
        <color theme="0"/>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bottom style="thin">
        <color indexed="64"/>
      </bottom>
      <diagonal/>
    </border>
    <border>
      <left style="thin">
        <color indexed="64"/>
      </left>
      <right style="thin">
        <color theme="0"/>
      </right>
      <top/>
      <bottom style="thin">
        <color indexed="64"/>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indexed="64"/>
      </left>
      <right style="thin">
        <color theme="0"/>
      </right>
      <top/>
      <bottom/>
      <diagonal/>
    </border>
    <border>
      <left/>
      <right style="thin">
        <color indexed="64"/>
      </right>
      <top/>
      <bottom style="thin">
        <color theme="0"/>
      </bottom>
      <diagonal/>
    </border>
    <border>
      <left/>
      <right/>
      <top/>
      <bottom style="thin">
        <color theme="0"/>
      </bottom>
      <diagonal/>
    </border>
    <border>
      <left style="thin">
        <color theme="0"/>
      </left>
      <right/>
      <top/>
      <bottom style="thin">
        <color theme="0"/>
      </bottom>
      <diagonal/>
    </border>
    <border>
      <left style="thin">
        <color theme="0"/>
      </left>
      <right style="thin">
        <color theme="0"/>
      </right>
      <top style="thin">
        <color indexed="64"/>
      </top>
      <bottom/>
      <diagonal/>
    </border>
    <border>
      <left style="thin">
        <color indexed="64"/>
      </left>
      <right style="thin">
        <color theme="0"/>
      </right>
      <top style="thin">
        <color indexed="64"/>
      </top>
      <bottom/>
      <diagonal/>
    </border>
    <border>
      <left/>
      <right style="thin">
        <color theme="0"/>
      </right>
      <top/>
      <bottom style="thin">
        <color indexed="64"/>
      </bottom>
      <diagonal/>
    </border>
    <border>
      <left/>
      <right style="thin">
        <color theme="0"/>
      </right>
      <top/>
      <bottom/>
      <diagonal/>
    </border>
    <border>
      <left/>
      <right style="thin">
        <color theme="0"/>
      </right>
      <top style="thin">
        <color theme="0"/>
      </top>
      <bottom/>
      <diagonal/>
    </border>
    <border>
      <left/>
      <right/>
      <top style="thin">
        <color theme="0"/>
      </top>
      <bottom/>
      <diagonal/>
    </border>
    <border>
      <left style="thin">
        <color indexed="64"/>
      </left>
      <right/>
      <top style="thin">
        <color theme="0"/>
      </top>
      <bottom/>
      <diagonal/>
    </border>
    <border>
      <left style="thin">
        <color theme="0"/>
      </left>
      <right style="thin">
        <color indexed="64"/>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indexed="64"/>
      </left>
      <right style="thin">
        <color theme="0"/>
      </right>
      <top style="thin">
        <color indexed="64"/>
      </top>
      <bottom style="thin">
        <color indexed="64"/>
      </bottom>
      <diagonal/>
    </border>
    <border>
      <left/>
      <right/>
      <top style="thin">
        <color indexed="64"/>
      </top>
      <bottom/>
      <diagonal/>
    </border>
    <border>
      <left/>
      <right/>
      <top style="thin">
        <color theme="0"/>
      </top>
      <bottom style="thin">
        <color theme="0"/>
      </bottom>
      <diagonal/>
    </border>
    <border>
      <left/>
      <right style="medium">
        <color indexed="64"/>
      </right>
      <top/>
      <bottom style="medium">
        <color indexed="64"/>
      </bottom>
      <diagonal/>
    </border>
    <border>
      <left/>
      <right/>
      <top/>
      <bottom style="medium">
        <color indexed="64"/>
      </bottom>
      <diagonal/>
    </border>
    <border>
      <left/>
      <right style="medium">
        <color indexed="64"/>
      </right>
      <top/>
      <bottom/>
      <diagonal/>
    </border>
    <border>
      <left/>
      <right/>
      <top style="medium">
        <color indexed="64"/>
      </top>
      <bottom/>
      <diagonal/>
    </border>
    <border>
      <left style="thin">
        <color theme="0"/>
      </left>
      <right style="thin">
        <color indexed="64"/>
      </right>
      <top style="thin">
        <color indexed="64"/>
      </top>
      <bottom/>
      <diagonal/>
    </border>
    <border>
      <left style="medium">
        <color indexed="64"/>
      </left>
      <right style="thin">
        <color indexed="9"/>
      </right>
      <top style="medium">
        <color indexed="64"/>
      </top>
      <bottom style="thin">
        <color indexed="9"/>
      </bottom>
      <diagonal/>
    </border>
    <border>
      <left style="thin">
        <color indexed="9"/>
      </left>
      <right style="thin">
        <color indexed="9"/>
      </right>
      <top style="medium">
        <color indexed="64"/>
      </top>
      <bottom style="thin">
        <color indexed="9"/>
      </bottom>
      <diagonal/>
    </border>
    <border>
      <left style="thin">
        <color indexed="9"/>
      </left>
      <right style="medium">
        <color indexed="64"/>
      </right>
      <top style="medium">
        <color indexed="64"/>
      </top>
      <bottom/>
      <diagonal/>
    </border>
    <border>
      <left style="medium">
        <color indexed="64"/>
      </left>
      <right style="thin">
        <color indexed="9"/>
      </right>
      <top style="thin">
        <color indexed="9"/>
      </top>
      <bottom/>
      <diagonal/>
    </border>
    <border>
      <left style="thin">
        <color indexed="9"/>
      </left>
      <right style="thin">
        <color indexed="9"/>
      </right>
      <top style="thin">
        <color indexed="9"/>
      </top>
      <bottom/>
      <diagonal/>
    </border>
    <border>
      <left style="thin">
        <color indexed="9"/>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theme="0"/>
      </top>
      <bottom style="thin">
        <color theme="0"/>
      </bottom>
      <diagonal/>
    </border>
  </borders>
  <cellStyleXfs count="39">
    <xf numFmtId="0" fontId="0" fillId="0" borderId="0"/>
    <xf numFmtId="165" fontId="1" fillId="0" borderId="0" applyFont="0" applyFill="0" applyBorder="0" applyAlignment="0" applyProtection="0"/>
    <xf numFmtId="166" fontId="18" fillId="0" borderId="0" applyFont="0" applyFill="0" applyBorder="0" applyAlignment="0" applyProtection="0"/>
    <xf numFmtId="10" fontId="18" fillId="0" borderId="0" applyFont="0" applyFill="0" applyBorder="0" applyAlignment="0" applyProtection="0"/>
    <xf numFmtId="6" fontId="19" fillId="0" borderId="0" applyFont="0" applyFill="0" applyBorder="0" applyAlignment="0" applyProtection="0"/>
    <xf numFmtId="8" fontId="19" fillId="0" borderId="0" applyFont="0" applyFill="0" applyBorder="0" applyAlignment="0" applyProtection="0"/>
    <xf numFmtId="0" fontId="20" fillId="0" borderId="1" applyNumberFormat="0" applyFill="0" applyProtection="0">
      <alignment horizontal="center"/>
    </xf>
    <xf numFmtId="167" fontId="4" fillId="0" borderId="0"/>
    <xf numFmtId="37" fontId="18" fillId="0" borderId="0" applyFont="0" applyFill="0" applyBorder="0" applyAlignment="0" applyProtection="0"/>
    <xf numFmtId="168" fontId="18" fillId="0" borderId="0" applyFont="0" applyFill="0" applyBorder="0" applyAlignment="0" applyProtection="0"/>
    <xf numFmtId="39" fontId="18" fillId="0" borderId="0" applyFont="0" applyFill="0" applyBorder="0" applyAlignment="0" applyProtection="0"/>
    <xf numFmtId="167" fontId="4" fillId="0" borderId="0"/>
    <xf numFmtId="5" fontId="18" fillId="0" borderId="0" applyFont="0" applyFill="0" applyBorder="0" applyAlignment="0" applyProtection="0"/>
    <xf numFmtId="7" fontId="18" fillId="0" borderId="0" applyFont="0" applyFill="0" applyBorder="0" applyAlignment="0" applyProtection="0"/>
    <xf numFmtId="2" fontId="1" fillId="0" borderId="0" applyFont="0" applyFill="0" applyBorder="0" applyAlignment="0" applyProtection="0"/>
    <xf numFmtId="38" fontId="6" fillId="2" borderId="0" applyNumberFormat="0" applyBorder="0" applyAlignment="0" applyProtection="0"/>
    <xf numFmtId="0" fontId="2" fillId="0" borderId="2" applyNumberFormat="0" applyAlignment="0" applyProtection="0">
      <alignment horizontal="left" vertical="center"/>
    </xf>
    <xf numFmtId="0" fontId="2" fillId="0" borderId="3">
      <alignment horizontal="left" vertical="center"/>
    </xf>
    <xf numFmtId="0" fontId="21" fillId="0" borderId="0"/>
    <xf numFmtId="10" fontId="6" fillId="3" borderId="4" applyNumberFormat="0" applyBorder="0" applyAlignment="0" applyProtection="0"/>
    <xf numFmtId="169" fontId="1" fillId="0" borderId="0"/>
    <xf numFmtId="0" fontId="23" fillId="0" borderId="0"/>
    <xf numFmtId="10" fontId="1" fillId="0" borderId="0" applyFont="0" applyFill="0" applyBorder="0" applyAlignment="0" applyProtection="0"/>
    <xf numFmtId="0" fontId="1" fillId="0" borderId="0"/>
    <xf numFmtId="0" fontId="1" fillId="0" borderId="0">
      <alignment vertical="top"/>
    </xf>
    <xf numFmtId="0" fontId="19" fillId="0" borderId="0"/>
    <xf numFmtId="0" fontId="8" fillId="0" borderId="0"/>
    <xf numFmtId="10" fontId="1" fillId="0" borderId="0" applyFont="0" applyFill="0" applyBorder="0" applyAlignment="0" applyProtection="0"/>
    <xf numFmtId="9" fontId="1" fillId="0" borderId="0" applyFont="0" applyFill="0" applyBorder="0" applyAlignment="0" applyProtection="0"/>
    <xf numFmtId="0" fontId="1" fillId="0" borderId="0">
      <alignment vertical="top"/>
    </xf>
    <xf numFmtId="0" fontId="1" fillId="0" borderId="0"/>
    <xf numFmtId="176" fontId="68" fillId="0" borderId="0"/>
    <xf numFmtId="176" fontId="68" fillId="0" borderId="0"/>
    <xf numFmtId="4" fontId="1" fillId="0" borderId="0" applyFont="0" applyFill="0" applyBorder="0" applyAlignment="0" applyProtection="0"/>
    <xf numFmtId="0" fontId="1" fillId="0" borderId="0">
      <alignment vertical="top"/>
    </xf>
    <xf numFmtId="176" fontId="68" fillId="0" borderId="0"/>
    <xf numFmtId="0" fontId="79" fillId="0" borderId="0"/>
    <xf numFmtId="43" fontId="1" fillId="0" borderId="0" applyFont="0" applyFill="0" applyBorder="0" applyAlignment="0" applyProtection="0"/>
    <xf numFmtId="10" fontId="1" fillId="0" borderId="0" applyFont="0" applyFill="0" applyBorder="0" applyAlignment="0" applyProtection="0"/>
  </cellStyleXfs>
  <cellXfs count="1068">
    <xf numFmtId="0" fontId="0" fillId="0" borderId="0" xfId="0"/>
    <xf numFmtId="0" fontId="3" fillId="0" borderId="0" xfId="0" applyFont="1" applyAlignment="1">
      <alignment horizontal="center"/>
    </xf>
    <xf numFmtId="0" fontId="0" fillId="0" borderId="5" xfId="0" applyBorder="1"/>
    <xf numFmtId="0" fontId="0" fillId="0" borderId="0" xfId="0" applyBorder="1"/>
    <xf numFmtId="0" fontId="0" fillId="0" borderId="0" xfId="0" applyBorder="1" applyAlignment="1"/>
    <xf numFmtId="0" fontId="0" fillId="0" borderId="6" xfId="0" applyBorder="1" applyAlignment="1"/>
    <xf numFmtId="0" fontId="5" fillId="0" borderId="0" xfId="0" applyFont="1" applyBorder="1"/>
    <xf numFmtId="0" fontId="13" fillId="0" borderId="0" xfId="0" applyFont="1" applyFill="1"/>
    <xf numFmtId="0" fontId="8" fillId="0" borderId="4" xfId="0" applyFont="1" applyFill="1" applyBorder="1" applyAlignment="1">
      <alignment horizontal="center" wrapText="1"/>
    </xf>
    <xf numFmtId="0" fontId="8" fillId="0" borderId="0" xfId="0" applyFont="1"/>
    <xf numFmtId="0" fontId="8" fillId="0" borderId="4" xfId="0" applyFont="1" applyBorder="1" applyAlignment="1">
      <alignment horizontal="center" vertical="center" wrapText="1"/>
    </xf>
    <xf numFmtId="0" fontId="8" fillId="0" borderId="4" xfId="0" applyFont="1" applyBorder="1" applyAlignment="1">
      <alignment horizontal="center" vertical="center"/>
    </xf>
    <xf numFmtId="0" fontId="8" fillId="4" borderId="4"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0" xfId="0" applyFont="1" applyFill="1"/>
    <xf numFmtId="0" fontId="17" fillId="4" borderId="4" xfId="0" applyFont="1" applyFill="1" applyBorder="1" applyAlignment="1">
      <alignment horizontal="center" vertical="center" wrapText="1"/>
    </xf>
    <xf numFmtId="0" fontId="7" fillId="0" borderId="0" xfId="0" applyFont="1" applyFill="1" applyBorder="1" applyAlignment="1">
      <alignment wrapText="1"/>
    </xf>
    <xf numFmtId="0" fontId="7" fillId="0" borderId="0" xfId="0" applyFont="1" applyAlignment="1">
      <alignment horizontal="center"/>
    </xf>
    <xf numFmtId="0" fontId="8" fillId="0" borderId="0" xfId="0" applyFont="1" applyBorder="1" applyAlignment="1"/>
    <xf numFmtId="0" fontId="8" fillId="0" borderId="0" xfId="0" applyFont="1" applyBorder="1"/>
    <xf numFmtId="0" fontId="17" fillId="0" borderId="0" xfId="0" applyFont="1" applyBorder="1" applyAlignment="1"/>
    <xf numFmtId="0" fontId="17" fillId="0" borderId="0" xfId="0" applyFont="1" applyBorder="1"/>
    <xf numFmtId="14" fontId="17" fillId="0" borderId="4" xfId="0" applyNumberFormat="1" applyFont="1" applyBorder="1" applyAlignment="1">
      <alignment horizontal="center" vertical="center" wrapText="1"/>
    </xf>
    <xf numFmtId="0" fontId="17" fillId="0" borderId="4" xfId="0" applyFont="1" applyBorder="1" applyAlignment="1">
      <alignment horizontal="center" vertical="center" wrapText="1"/>
    </xf>
    <xf numFmtId="14" fontId="17" fillId="4" borderId="4" xfId="0" applyNumberFormat="1" applyFont="1" applyFill="1" applyBorder="1" applyAlignment="1">
      <alignment horizontal="center" vertical="center" wrapText="1"/>
    </xf>
    <xf numFmtId="0" fontId="8" fillId="0" borderId="6" xfId="0" applyFont="1" applyBorder="1" applyAlignment="1"/>
    <xf numFmtId="0" fontId="17" fillId="0" borderId="7" xfId="0" applyFont="1" applyBorder="1" applyAlignment="1"/>
    <xf numFmtId="0" fontId="17" fillId="0" borderId="0" xfId="0" applyFont="1"/>
    <xf numFmtId="0" fontId="17" fillId="5" borderId="4" xfId="0" applyFont="1" applyFill="1" applyBorder="1" applyAlignment="1">
      <alignment vertical="center" wrapText="1"/>
    </xf>
    <xf numFmtId="9" fontId="17" fillId="5" borderId="4" xfId="0" applyNumberFormat="1" applyFont="1" applyFill="1" applyBorder="1" applyAlignment="1">
      <alignment horizontal="center" vertical="center" wrapText="1"/>
    </xf>
    <xf numFmtId="0" fontId="17" fillId="0" borderId="0" xfId="0" applyFont="1" applyAlignment="1">
      <alignment vertical="center" wrapText="1"/>
    </xf>
    <xf numFmtId="0" fontId="17" fillId="4" borderId="4" xfId="0" applyFont="1" applyFill="1" applyBorder="1" applyAlignment="1">
      <alignment vertical="center" wrapText="1"/>
    </xf>
    <xf numFmtId="0" fontId="8" fillId="0" borderId="0" xfId="0" applyFont="1" applyAlignment="1">
      <alignment vertical="center" wrapText="1"/>
    </xf>
    <xf numFmtId="0" fontId="9" fillId="0" borderId="4" xfId="0" applyFont="1" applyFill="1" applyBorder="1" applyAlignment="1">
      <alignment horizontal="center" vertical="center" wrapText="1"/>
    </xf>
    <xf numFmtId="0" fontId="8" fillId="0" borderId="0" xfId="0" applyFont="1" applyAlignment="1">
      <alignment horizontal="center"/>
    </xf>
    <xf numFmtId="0" fontId="8" fillId="0" borderId="4" xfId="0" applyFont="1" applyBorder="1" applyAlignment="1">
      <alignment horizontal="center"/>
    </xf>
    <xf numFmtId="0" fontId="8" fillId="0" borderId="4" xfId="0" applyFont="1" applyFill="1" applyBorder="1" applyAlignment="1">
      <alignment horizontal="center"/>
    </xf>
    <xf numFmtId="0" fontId="8" fillId="0" borderId="4" xfId="0" applyFont="1" applyFill="1" applyBorder="1"/>
    <xf numFmtId="0" fontId="12" fillId="0" borderId="0" xfId="0" applyFont="1"/>
    <xf numFmtId="0" fontId="12" fillId="5" borderId="0" xfId="0" applyFont="1" applyFill="1" applyBorder="1"/>
    <xf numFmtId="0" fontId="28" fillId="0" borderId="0" xfId="0" applyFont="1"/>
    <xf numFmtId="0" fontId="12" fillId="0" borderId="0" xfId="0" applyFont="1" applyBorder="1" applyAlignment="1"/>
    <xf numFmtId="0" fontId="12" fillId="0" borderId="0" xfId="0" applyFont="1" applyBorder="1"/>
    <xf numFmtId="0" fontId="7" fillId="0" borderId="0" xfId="0" applyFont="1" applyAlignment="1"/>
    <xf numFmtId="0" fontId="8" fillId="0" borderId="5" xfId="0" applyFont="1" applyBorder="1"/>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wrapText="1"/>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0" borderId="4" xfId="0" applyNumberFormat="1" applyFont="1" applyFill="1" applyBorder="1" applyAlignment="1">
      <alignment horizontal="center" vertical="center" wrapText="1"/>
    </xf>
    <xf numFmtId="0" fontId="9" fillId="0" borderId="12" xfId="0" applyFont="1" applyFill="1" applyBorder="1" applyAlignment="1">
      <alignment horizontal="center" vertical="center" wrapText="1"/>
    </xf>
    <xf numFmtId="1" fontId="8" fillId="4" borderId="4" xfId="0" applyNumberFormat="1" applyFont="1" applyFill="1" applyBorder="1" applyAlignment="1">
      <alignment horizontal="center" vertical="center" wrapText="1"/>
    </xf>
    <xf numFmtId="2" fontId="8" fillId="4" borderId="4" xfId="0" applyNumberFormat="1" applyFont="1" applyFill="1" applyBorder="1" applyAlignment="1">
      <alignment horizontal="center" vertical="center" wrapText="1"/>
    </xf>
    <xf numFmtId="0" fontId="8" fillId="0" borderId="0" xfId="0" applyFont="1" applyFill="1" applyBorder="1"/>
    <xf numFmtId="0" fontId="17" fillId="0" borderId="0" xfId="0" applyFont="1" applyFill="1" applyBorder="1" applyAlignment="1">
      <alignment vertical="top" wrapText="1"/>
    </xf>
    <xf numFmtId="0" fontId="9" fillId="0" borderId="4" xfId="0" applyFont="1" applyBorder="1" applyAlignment="1">
      <alignment horizontal="center" vertical="center" wrapText="1"/>
    </xf>
    <xf numFmtId="0" fontId="8" fillId="4" borderId="4" xfId="0" applyFont="1" applyFill="1" applyBorder="1"/>
    <xf numFmtId="0" fontId="8" fillId="6" borderId="4" xfId="0" applyFont="1" applyFill="1" applyBorder="1" applyAlignment="1">
      <alignment horizontal="center" vertical="center" wrapText="1"/>
    </xf>
    <xf numFmtId="0" fontId="8" fillId="7" borderId="4"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8" fillId="5" borderId="4" xfId="0" applyNumberFormat="1" applyFont="1" applyFill="1" applyBorder="1" applyAlignment="1">
      <alignment horizontal="center" vertical="center" wrapText="1"/>
    </xf>
    <xf numFmtId="0" fontId="8" fillId="4" borderId="4" xfId="0" applyNumberFormat="1" applyFont="1" applyFill="1" applyBorder="1" applyAlignment="1">
      <alignment horizontal="center" vertical="center" wrapText="1"/>
    </xf>
    <xf numFmtId="0" fontId="12" fillId="5" borderId="4" xfId="0" applyFont="1" applyFill="1" applyBorder="1" applyAlignment="1">
      <alignment horizontal="center" vertical="center" wrapText="1"/>
    </xf>
    <xf numFmtId="38" fontId="12" fillId="5" borderId="4" xfId="0" applyNumberFormat="1" applyFont="1" applyFill="1" applyBorder="1" applyAlignment="1">
      <alignment horizontal="center" vertical="center" wrapText="1"/>
    </xf>
    <xf numFmtId="3" fontId="12" fillId="5" borderId="4" xfId="0" applyNumberFormat="1" applyFont="1" applyFill="1" applyBorder="1" applyAlignment="1">
      <alignment horizontal="center" vertical="center" wrapText="1"/>
    </xf>
    <xf numFmtId="0" fontId="9" fillId="0" borderId="5" xfId="0" applyFont="1" applyBorder="1" applyAlignment="1">
      <alignment horizontal="center" vertical="center" wrapText="1"/>
    </xf>
    <xf numFmtId="0" fontId="12" fillId="4" borderId="4" xfId="0" applyFont="1" applyFill="1" applyBorder="1" applyAlignment="1">
      <alignment horizontal="center" vertical="center" wrapText="1"/>
    </xf>
    <xf numFmtId="38" fontId="12" fillId="4" borderId="4" xfId="0" applyNumberFormat="1" applyFont="1" applyFill="1" applyBorder="1" applyAlignment="1">
      <alignment horizontal="center" vertical="center" wrapText="1"/>
    </xf>
    <xf numFmtId="3" fontId="12" fillId="4" borderId="4" xfId="0" applyNumberFormat="1" applyFont="1" applyFill="1" applyBorder="1" applyAlignment="1">
      <alignment horizontal="center" vertical="center" wrapText="1"/>
    </xf>
    <xf numFmtId="0" fontId="16" fillId="0" borderId="13"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4" borderId="8" xfId="0" applyFont="1" applyFill="1" applyBorder="1"/>
    <xf numFmtId="0" fontId="16" fillId="5" borderId="8" xfId="0" applyFont="1" applyFill="1" applyBorder="1"/>
    <xf numFmtId="0" fontId="16" fillId="4" borderId="15" xfId="0" applyFont="1" applyFill="1" applyBorder="1"/>
    <xf numFmtId="0" fontId="16" fillId="4" borderId="9" xfId="0" applyFont="1" applyFill="1" applyBorder="1"/>
    <xf numFmtId="0" fontId="16" fillId="5" borderId="9" xfId="0" applyFont="1" applyFill="1" applyBorder="1"/>
    <xf numFmtId="0" fontId="16" fillId="4" borderId="11" xfId="0" applyFont="1" applyFill="1" applyBorder="1"/>
    <xf numFmtId="0" fontId="16" fillId="4" borderId="16" xfId="0" applyFont="1" applyFill="1" applyBorder="1"/>
    <xf numFmtId="0" fontId="16" fillId="5" borderId="16" xfId="0" applyFont="1" applyFill="1" applyBorder="1"/>
    <xf numFmtId="0" fontId="16" fillId="4" borderId="17" xfId="0" applyFont="1" applyFill="1" applyBorder="1"/>
    <xf numFmtId="0" fontId="12" fillId="0" borderId="14" xfId="0" applyFont="1" applyFill="1" applyBorder="1" applyAlignment="1">
      <alignment horizontal="center"/>
    </xf>
    <xf numFmtId="0" fontId="16" fillId="0" borderId="13" xfId="0" applyFont="1" applyFill="1" applyBorder="1"/>
    <xf numFmtId="0" fontId="16" fillId="0" borderId="14" xfId="0" applyFont="1" applyFill="1" applyBorder="1"/>
    <xf numFmtId="0" fontId="12" fillId="0" borderId="18"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8" xfId="0" applyFont="1" applyBorder="1" applyAlignment="1">
      <alignment horizontal="center" vertical="center" wrapText="1"/>
    </xf>
    <xf numFmtId="0" fontId="12" fillId="4" borderId="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12" fillId="4" borderId="9"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5" borderId="19"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5" borderId="15" xfId="0" applyFont="1" applyFill="1" applyBorder="1" applyAlignment="1">
      <alignment horizontal="center" vertical="center" wrapText="1"/>
    </xf>
    <xf numFmtId="0" fontId="12" fillId="5" borderId="20"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8" fillId="4" borderId="4" xfId="0" applyFont="1" applyFill="1" applyBorder="1" applyAlignment="1">
      <alignment horizontal="center"/>
    </xf>
    <xf numFmtId="0" fontId="8" fillId="4" borderId="4" xfId="0" applyFont="1" applyFill="1" applyBorder="1" applyAlignment="1">
      <alignment horizontal="center" wrapText="1"/>
    </xf>
    <xf numFmtId="10" fontId="8" fillId="4" borderId="4" xfId="0" applyNumberFormat="1" applyFont="1" applyFill="1" applyBorder="1" applyAlignment="1">
      <alignment horizontal="center"/>
    </xf>
    <xf numFmtId="0" fontId="8" fillId="0" borderId="8" xfId="0" applyFont="1" applyBorder="1" applyAlignment="1">
      <alignment horizontal="center" vertical="center" wrapText="1"/>
    </xf>
    <xf numFmtId="0" fontId="8" fillId="0" borderId="9" xfId="0" applyFont="1" applyBorder="1" applyAlignment="1">
      <alignment horizontal="center" vertical="center" wrapText="1"/>
    </xf>
    <xf numFmtId="14" fontId="17" fillId="4" borderId="10" xfId="0" applyNumberFormat="1" applyFont="1" applyFill="1" applyBorder="1" applyAlignment="1">
      <alignment horizontal="center" vertical="center" wrapText="1"/>
    </xf>
    <xf numFmtId="0" fontId="17" fillId="4" borderId="10" xfId="0" applyFont="1" applyFill="1" applyBorder="1" applyAlignment="1">
      <alignment horizontal="center" vertical="center" wrapText="1"/>
    </xf>
    <xf numFmtId="0" fontId="17" fillId="5" borderId="8" xfId="0" applyFont="1" applyFill="1" applyBorder="1" applyAlignment="1">
      <alignment vertical="center" wrapText="1"/>
    </xf>
    <xf numFmtId="0" fontId="17" fillId="5" borderId="9" xfId="0" applyFont="1" applyFill="1" applyBorder="1" applyAlignment="1">
      <alignment horizontal="center" vertical="center" wrapText="1"/>
    </xf>
    <xf numFmtId="0" fontId="17" fillId="4" borderId="8" xfId="0" applyFont="1" applyFill="1" applyBorder="1" applyAlignment="1">
      <alignment vertical="center" wrapText="1"/>
    </xf>
    <xf numFmtId="0" fontId="17" fillId="4" borderId="9" xfId="0" applyFont="1" applyFill="1" applyBorder="1" applyAlignment="1">
      <alignment vertical="center" wrapText="1"/>
    </xf>
    <xf numFmtId="0" fontId="17" fillId="5" borderId="9" xfId="0" applyFont="1" applyFill="1" applyBorder="1" applyAlignment="1">
      <alignment vertical="center" wrapText="1"/>
    </xf>
    <xf numFmtId="0" fontId="9" fillId="0" borderId="9" xfId="0" applyFont="1" applyFill="1" applyBorder="1" applyAlignment="1">
      <alignment horizontal="center" vertical="center" wrapText="1"/>
    </xf>
    <xf numFmtId="0" fontId="9" fillId="4" borderId="9" xfId="0" applyFont="1" applyFill="1" applyBorder="1" applyAlignment="1">
      <alignment horizontal="center" vertical="center" wrapText="1"/>
    </xf>
    <xf numFmtId="0" fontId="17" fillId="0" borderId="8" xfId="0" applyFont="1" applyBorder="1" applyAlignment="1">
      <alignment horizontal="center" vertical="center" wrapText="1"/>
    </xf>
    <xf numFmtId="0" fontId="17" fillId="4" borderId="8" xfId="0" applyFont="1" applyFill="1" applyBorder="1" applyAlignment="1">
      <alignment horizontal="center" vertical="center" wrapText="1"/>
    </xf>
    <xf numFmtId="0" fontId="17" fillId="5" borderId="8"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9" fillId="0" borderId="21"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2" fontId="8" fillId="4" borderId="9" xfId="0" applyNumberFormat="1" applyFont="1" applyFill="1" applyBorder="1" applyAlignment="1">
      <alignment horizontal="center" vertical="center" wrapText="1"/>
    </xf>
    <xf numFmtId="0" fontId="8" fillId="0" borderId="22" xfId="0" applyFont="1" applyFill="1" applyBorder="1" applyAlignment="1">
      <alignment horizontal="center" vertical="center" wrapText="1"/>
    </xf>
    <xf numFmtId="0" fontId="15" fillId="6" borderId="8" xfId="0" applyFont="1" applyFill="1" applyBorder="1" applyAlignment="1">
      <alignment horizontal="center" vertical="center" wrapText="1"/>
    </xf>
    <xf numFmtId="0" fontId="15" fillId="7" borderId="8"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8" fillId="6" borderId="8" xfId="0" applyFont="1" applyFill="1" applyBorder="1" applyAlignment="1">
      <alignment horizontal="center" vertical="center" wrapText="1"/>
    </xf>
    <xf numFmtId="0" fontId="8" fillId="6" borderId="9" xfId="0" applyFont="1" applyFill="1" applyBorder="1" applyAlignment="1">
      <alignment horizontal="center" vertical="center" wrapText="1"/>
    </xf>
    <xf numFmtId="0" fontId="8" fillId="7" borderId="8"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9" fillId="7" borderId="15"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15" xfId="0" applyFont="1" applyFill="1" applyBorder="1" applyAlignment="1">
      <alignment horizontal="center" vertical="center" wrapText="1"/>
    </xf>
    <xf numFmtId="2" fontId="12" fillId="5" borderId="9" xfId="0" applyNumberFormat="1" applyFont="1" applyFill="1" applyBorder="1" applyAlignment="1">
      <alignment horizontal="center" vertical="center" wrapText="1"/>
    </xf>
    <xf numFmtId="2" fontId="12" fillId="4" borderId="9" xfId="0" applyNumberFormat="1"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20" xfId="0" applyFont="1" applyFill="1" applyBorder="1" applyAlignment="1">
      <alignment horizontal="center" vertical="center" wrapText="1"/>
    </xf>
    <xf numFmtId="0" fontId="12" fillId="4" borderId="10" xfId="0" applyFont="1" applyFill="1" applyBorder="1" applyAlignment="1">
      <alignment horizontal="center" vertical="center" wrapText="1"/>
    </xf>
    <xf numFmtId="38" fontId="12" fillId="4" borderId="10" xfId="0" applyNumberFormat="1" applyFont="1" applyFill="1" applyBorder="1" applyAlignment="1">
      <alignment horizontal="center" vertical="center" wrapText="1"/>
    </xf>
    <xf numFmtId="3" fontId="12" fillId="4" borderId="10" xfId="0" applyNumberFormat="1" applyFont="1" applyFill="1" applyBorder="1" applyAlignment="1">
      <alignment horizontal="center" vertical="center" wrapText="1"/>
    </xf>
    <xf numFmtId="2" fontId="12" fillId="4" borderId="11" xfId="0" applyNumberFormat="1" applyFont="1" applyFill="1" applyBorder="1" applyAlignment="1">
      <alignment horizontal="center" vertical="center" wrapText="1"/>
    </xf>
    <xf numFmtId="0" fontId="8" fillId="0" borderId="8" xfId="0" applyFont="1" applyBorder="1" applyAlignment="1">
      <alignment horizontal="center" wrapText="1"/>
    </xf>
    <xf numFmtId="0" fontId="8" fillId="0" borderId="9" xfId="0" applyFont="1" applyFill="1" applyBorder="1" applyAlignment="1">
      <alignment horizontal="center"/>
    </xf>
    <xf numFmtId="0" fontId="8" fillId="4" borderId="8" xfId="0" applyFont="1" applyFill="1" applyBorder="1" applyAlignment="1">
      <alignment horizontal="center"/>
    </xf>
    <xf numFmtId="0" fontId="8" fillId="4" borderId="9" xfId="0" applyFont="1" applyFill="1" applyBorder="1" applyAlignment="1">
      <alignment horizontal="center"/>
    </xf>
    <xf numFmtId="0" fontId="8" fillId="0" borderId="8" xfId="0" applyFont="1" applyFill="1" applyBorder="1" applyAlignment="1">
      <alignment horizontal="center" wrapText="1"/>
    </xf>
    <xf numFmtId="0" fontId="8" fillId="0" borderId="9" xfId="0" applyFont="1" applyFill="1" applyBorder="1" applyAlignment="1">
      <alignment horizontal="center" wrapText="1"/>
    </xf>
    <xf numFmtId="0" fontId="8" fillId="0" borderId="8" xfId="0" applyFont="1" applyFill="1" applyBorder="1"/>
    <xf numFmtId="0" fontId="8" fillId="0" borderId="9" xfId="0" applyFont="1" applyFill="1" applyBorder="1"/>
    <xf numFmtId="0" fontId="8" fillId="4" borderId="8" xfId="0" applyFont="1" applyFill="1" applyBorder="1"/>
    <xf numFmtId="0" fontId="8" fillId="4" borderId="9" xfId="0" applyFont="1" applyFill="1" applyBorder="1"/>
    <xf numFmtId="0" fontId="8" fillId="4" borderId="15" xfId="0" applyFont="1" applyFill="1" applyBorder="1"/>
    <xf numFmtId="0" fontId="8" fillId="4" borderId="10" xfId="0" applyFont="1" applyFill="1" applyBorder="1"/>
    <xf numFmtId="0" fontId="8" fillId="4" borderId="11" xfId="0" applyFont="1" applyFill="1" applyBorder="1"/>
    <xf numFmtId="0" fontId="12" fillId="4" borderId="18" xfId="0" applyFont="1" applyFill="1" applyBorder="1" applyAlignment="1">
      <alignment horizontal="center" vertical="center" wrapText="1"/>
    </xf>
    <xf numFmtId="0" fontId="12" fillId="5" borderId="18" xfId="0" applyFont="1" applyFill="1" applyBorder="1" applyAlignment="1">
      <alignment horizontal="center" vertical="center" wrapText="1"/>
    </xf>
    <xf numFmtId="0" fontId="17" fillId="4" borderId="15"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33" fillId="0" borderId="0" xfId="0" applyFont="1"/>
    <xf numFmtId="0" fontId="25" fillId="0" borderId="0" xfId="0" applyFont="1" applyBorder="1"/>
    <xf numFmtId="0" fontId="8" fillId="0" borderId="18" xfId="0" applyFont="1" applyFill="1" applyBorder="1" applyAlignment="1">
      <alignment horizontal="center" vertical="center"/>
    </xf>
    <xf numFmtId="0" fontId="8" fillId="4" borderId="18" xfId="0" applyFont="1" applyFill="1" applyBorder="1" applyAlignment="1">
      <alignment horizontal="center" vertical="center"/>
    </xf>
    <xf numFmtId="0" fontId="9" fillId="0" borderId="24" xfId="0" applyFont="1" applyFill="1" applyBorder="1" applyAlignment="1">
      <alignment horizontal="center" vertical="center" wrapText="1"/>
    </xf>
    <xf numFmtId="0" fontId="8" fillId="0" borderId="19" xfId="0" applyFont="1" applyFill="1" applyBorder="1" applyAlignment="1">
      <alignment horizontal="center" vertical="center"/>
    </xf>
    <xf numFmtId="0" fontId="8" fillId="4" borderId="19" xfId="0" applyFont="1" applyFill="1" applyBorder="1" applyAlignment="1">
      <alignment horizontal="center" vertical="center"/>
    </xf>
    <xf numFmtId="0" fontId="8" fillId="0" borderId="9" xfId="0" applyFont="1" applyFill="1" applyBorder="1" applyAlignment="1">
      <alignment horizontal="center" vertical="center"/>
    </xf>
    <xf numFmtId="0" fontId="8" fillId="4" borderId="9" xfId="0" applyFont="1" applyFill="1" applyBorder="1" applyAlignment="1">
      <alignment horizontal="center" vertical="center"/>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4" borderId="16" xfId="0" applyFont="1" applyFill="1" applyBorder="1" applyAlignment="1">
      <alignment horizontal="center" vertical="center"/>
    </xf>
    <xf numFmtId="0" fontId="8" fillId="0" borderId="19"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4" borderId="16" xfId="0" applyFont="1" applyFill="1" applyBorder="1" applyAlignment="1">
      <alignment horizontal="center" vertical="center" wrapText="1"/>
    </xf>
    <xf numFmtId="164" fontId="8" fillId="0" borderId="19" xfId="0" applyNumberFormat="1" applyFont="1" applyFill="1" applyBorder="1" applyAlignment="1">
      <alignment horizontal="center" vertical="center" wrapText="1"/>
    </xf>
    <xf numFmtId="164" fontId="8" fillId="0" borderId="9" xfId="0" applyNumberFormat="1" applyFont="1" applyFill="1" applyBorder="1" applyAlignment="1">
      <alignment horizontal="center" vertical="center" wrapText="1"/>
    </xf>
    <xf numFmtId="0" fontId="15" fillId="4" borderId="23"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4" borderId="25"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21" xfId="0" applyFont="1" applyFill="1" applyBorder="1" applyAlignment="1">
      <alignment horizontal="center" vertical="center" wrapText="1"/>
    </xf>
    <xf numFmtId="0" fontId="14" fillId="0" borderId="27" xfId="0" applyFont="1" applyFill="1" applyBorder="1" applyAlignment="1">
      <alignment horizontal="center" vertical="center"/>
    </xf>
    <xf numFmtId="0" fontId="15" fillId="0" borderId="2"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17" fillId="0" borderId="0" xfId="0" applyFont="1" applyFill="1"/>
    <xf numFmtId="0" fontId="8" fillId="0" borderId="0" xfId="0" applyFont="1" applyFill="1" applyAlignment="1">
      <alignment horizontal="left"/>
    </xf>
    <xf numFmtId="0" fontId="12" fillId="0" borderId="0" xfId="0" applyNumberFormat="1" applyFont="1" applyFill="1"/>
    <xf numFmtId="0" fontId="6" fillId="0" borderId="0" xfId="0" applyFont="1"/>
    <xf numFmtId="0" fontId="25" fillId="0" borderId="0" xfId="0" applyFont="1"/>
    <xf numFmtId="0" fontId="24" fillId="0" borderId="0" xfId="0" applyFont="1" applyFill="1"/>
    <xf numFmtId="0" fontId="15" fillId="4" borderId="8" xfId="0" applyFont="1" applyFill="1" applyBorder="1" applyAlignment="1">
      <alignment horizontal="center" vertical="center" wrapText="1"/>
    </xf>
    <xf numFmtId="0" fontId="15" fillId="4" borderId="16"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30"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7" fillId="0" borderId="0" xfId="0" applyFont="1" applyFill="1" applyBorder="1" applyAlignment="1">
      <alignment horizontal="centerContinuous" vertical="center" wrapText="1"/>
    </xf>
    <xf numFmtId="0" fontId="10" fillId="0" borderId="0" xfId="0" applyFont="1"/>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8" fillId="4" borderId="20" xfId="0" applyFont="1" applyFill="1" applyBorder="1" applyAlignment="1">
      <alignment horizontal="center" vertical="center"/>
    </xf>
    <xf numFmtId="0" fontId="8" fillId="4" borderId="10" xfId="0" applyFont="1" applyFill="1" applyBorder="1" applyAlignment="1">
      <alignment horizontal="center" vertical="center"/>
    </xf>
    <xf numFmtId="0" fontId="16" fillId="0" borderId="32"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12"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34" xfId="0" applyFont="1" applyFill="1" applyBorder="1" applyAlignment="1">
      <alignment horizontal="center" vertical="center" wrapText="1"/>
    </xf>
    <xf numFmtId="0" fontId="8" fillId="4" borderId="35" xfId="0" applyFont="1" applyFill="1" applyBorder="1" applyAlignment="1">
      <alignment horizontal="center" vertical="center"/>
    </xf>
    <xf numFmtId="0" fontId="8" fillId="4" borderId="36" xfId="0" applyFont="1" applyFill="1" applyBorder="1" applyAlignment="1">
      <alignment horizontal="center" vertical="center"/>
    </xf>
    <xf numFmtId="0" fontId="8" fillId="4" borderId="36" xfId="0" applyFont="1" applyFill="1" applyBorder="1" applyAlignment="1">
      <alignment horizontal="center" vertical="center" wrapText="1"/>
    </xf>
    <xf numFmtId="0" fontId="8" fillId="4" borderId="37"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38" xfId="0" applyFont="1" applyFill="1" applyBorder="1" applyAlignment="1">
      <alignment horizontal="center" vertical="center"/>
    </xf>
    <xf numFmtId="0" fontId="8" fillId="0" borderId="38"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24" fillId="0" borderId="0" xfId="0" applyFont="1"/>
    <xf numFmtId="0" fontId="9"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3" fontId="16" fillId="0" borderId="32" xfId="0" applyNumberFormat="1" applyFont="1" applyFill="1" applyBorder="1" applyAlignment="1">
      <alignment horizontal="center" vertical="center" wrapText="1"/>
    </xf>
    <xf numFmtId="0" fontId="16" fillId="0" borderId="33" xfId="0" applyFont="1" applyFill="1" applyBorder="1" applyAlignment="1">
      <alignment horizontal="center" vertical="center" wrapText="1"/>
    </xf>
    <xf numFmtId="0" fontId="8" fillId="0" borderId="0" xfId="0" applyNumberFormat="1" applyFont="1" applyFill="1"/>
    <xf numFmtId="0" fontId="15" fillId="4" borderId="36" xfId="0" applyFont="1" applyFill="1" applyBorder="1" applyAlignment="1">
      <alignment horizontal="center" vertical="center"/>
    </xf>
    <xf numFmtId="0" fontId="15" fillId="4" borderId="10" xfId="0" applyFont="1" applyFill="1" applyBorder="1" applyAlignment="1">
      <alignment horizontal="center" vertical="center" wrapText="1"/>
    </xf>
    <xf numFmtId="0" fontId="15" fillId="0" borderId="12" xfId="0" applyFont="1" applyFill="1" applyBorder="1" applyAlignment="1">
      <alignment horizontal="center" vertical="center"/>
    </xf>
    <xf numFmtId="0" fontId="15" fillId="0" borderId="38" xfId="0" applyFont="1" applyFill="1" applyBorder="1" applyAlignment="1">
      <alignment horizontal="center" vertical="center" wrapText="1"/>
    </xf>
    <xf numFmtId="0" fontId="0" fillId="4" borderId="36" xfId="0" applyFill="1" applyBorder="1"/>
    <xf numFmtId="0" fontId="9" fillId="4" borderId="41" xfId="0" applyFont="1" applyFill="1" applyBorder="1" applyAlignment="1">
      <alignment horizontal="center" vertical="center"/>
    </xf>
    <xf numFmtId="0" fontId="26" fillId="0" borderId="42" xfId="0" applyFont="1" applyBorder="1" applyAlignment="1">
      <alignment horizontal="center" vertical="center"/>
    </xf>
    <xf numFmtId="0" fontId="26" fillId="0" borderId="22" xfId="0" applyFont="1" applyFill="1" applyBorder="1" applyAlignment="1">
      <alignment horizontal="center" vertical="center"/>
    </xf>
    <xf numFmtId="0" fontId="26" fillId="0" borderId="30" xfId="0" applyFont="1" applyFill="1" applyBorder="1" applyAlignment="1">
      <alignment horizontal="center" vertical="center"/>
    </xf>
    <xf numFmtId="0" fontId="26" fillId="0" borderId="26" xfId="0" applyFont="1" applyFill="1" applyBorder="1" applyAlignment="1">
      <alignment horizontal="center" vertical="center"/>
    </xf>
    <xf numFmtId="0" fontId="26" fillId="4" borderId="26" xfId="0" applyFont="1" applyFill="1" applyBorder="1" applyAlignment="1">
      <alignment horizontal="center" vertical="center"/>
    </xf>
    <xf numFmtId="0" fontId="16" fillId="5" borderId="43" xfId="0" applyFont="1" applyFill="1" applyBorder="1" applyAlignment="1">
      <alignment horizontal="left" vertical="center" wrapText="1"/>
    </xf>
    <xf numFmtId="0" fontId="16" fillId="5" borderId="44"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45" xfId="0" applyFont="1" applyFill="1" applyBorder="1" applyAlignment="1">
      <alignment horizontal="center" vertical="center" wrapText="1"/>
    </xf>
    <xf numFmtId="0" fontId="16" fillId="0" borderId="43" xfId="0" applyFont="1" applyFill="1" applyBorder="1"/>
    <xf numFmtId="0" fontId="12" fillId="0" borderId="43" xfId="0" applyFont="1" applyFill="1" applyBorder="1" applyAlignment="1">
      <alignment horizontal="center"/>
    </xf>
    <xf numFmtId="0" fontId="16" fillId="5" borderId="28" xfId="0" applyFont="1" applyFill="1" applyBorder="1" applyAlignment="1">
      <alignment horizontal="center" vertical="center" wrapText="1"/>
    </xf>
    <xf numFmtId="0" fontId="16" fillId="5" borderId="46" xfId="0" applyFont="1" applyFill="1" applyBorder="1" applyAlignment="1">
      <alignment horizontal="center" vertical="center" wrapText="1"/>
    </xf>
    <xf numFmtId="0" fontId="16" fillId="5" borderId="29" xfId="0" applyFont="1" applyFill="1" applyBorder="1" applyAlignment="1">
      <alignment horizontal="center" vertical="center" wrapText="1"/>
    </xf>
    <xf numFmtId="0" fontId="39" fillId="4" borderId="4" xfId="0" applyFont="1" applyFill="1" applyBorder="1" applyAlignment="1">
      <alignment horizontal="center" vertical="center" wrapText="1"/>
    </xf>
    <xf numFmtId="0" fontId="8" fillId="6" borderId="19" xfId="0" applyFont="1" applyFill="1" applyBorder="1" applyAlignment="1">
      <alignment horizontal="center" vertical="center" wrapText="1"/>
    </xf>
    <xf numFmtId="0" fontId="8" fillId="7" borderId="19" xfId="0" applyFont="1" applyFill="1" applyBorder="1" applyAlignment="1">
      <alignment horizontal="center" vertical="center" wrapText="1"/>
    </xf>
    <xf numFmtId="0" fontId="9" fillId="7" borderId="19" xfId="0" applyFont="1" applyFill="1" applyBorder="1" applyAlignment="1">
      <alignment horizontal="center" vertical="center" wrapText="1"/>
    </xf>
    <xf numFmtId="0" fontId="9" fillId="7" borderId="20" xfId="0" applyFont="1" applyFill="1" applyBorder="1" applyAlignment="1">
      <alignment horizontal="center" vertical="center" wrapText="1"/>
    </xf>
    <xf numFmtId="17" fontId="8" fillId="0" borderId="4" xfId="0" applyNumberFormat="1" applyFont="1" applyBorder="1" applyAlignment="1">
      <alignment horizontal="center" vertical="center" wrapText="1"/>
    </xf>
    <xf numFmtId="17" fontId="8" fillId="4" borderId="4" xfId="0" applyNumberFormat="1" applyFont="1" applyFill="1" applyBorder="1" applyAlignment="1">
      <alignment horizontal="center" vertical="center" wrapText="1"/>
    </xf>
    <xf numFmtId="3" fontId="17" fillId="0" borderId="4" xfId="0" applyNumberFormat="1" applyFont="1" applyBorder="1" applyAlignment="1">
      <alignment horizontal="center" vertical="center" wrapText="1"/>
    </xf>
    <xf numFmtId="14" fontId="17" fillId="0" borderId="4" xfId="0" applyNumberFormat="1"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5" borderId="4" xfId="0" applyFont="1" applyFill="1" applyBorder="1" applyAlignment="1">
      <alignment horizontal="center" vertical="center" wrapText="1"/>
    </xf>
    <xf numFmtId="17" fontId="17" fillId="4" borderId="4" xfId="0" applyNumberFormat="1" applyFont="1" applyFill="1" applyBorder="1" applyAlignment="1">
      <alignment horizontal="center" vertical="center" wrapText="1"/>
    </xf>
    <xf numFmtId="9" fontId="17" fillId="4" borderId="4" xfId="0" applyNumberFormat="1" applyFont="1" applyFill="1" applyBorder="1" applyAlignment="1">
      <alignment horizontal="center" vertical="center" wrapText="1"/>
    </xf>
    <xf numFmtId="0" fontId="17" fillId="4" borderId="9" xfId="0" applyFont="1" applyFill="1" applyBorder="1" applyAlignment="1">
      <alignment horizontal="center" vertical="center" wrapText="1"/>
    </xf>
    <xf numFmtId="2" fontId="8" fillId="0" borderId="8" xfId="0" applyNumberFormat="1" applyFont="1" applyFill="1" applyBorder="1" applyAlignment="1">
      <alignment horizontal="center" vertical="center"/>
    </xf>
    <xf numFmtId="2" fontId="8" fillId="0" borderId="19" xfId="0" applyNumberFormat="1" applyFont="1" applyFill="1" applyBorder="1" applyAlignment="1">
      <alignment horizontal="center" vertical="center" wrapText="1"/>
    </xf>
    <xf numFmtId="2" fontId="8" fillId="0" borderId="16" xfId="0" applyNumberFormat="1" applyFont="1" applyFill="1" applyBorder="1" applyAlignment="1">
      <alignment horizontal="center" vertical="center" wrapText="1"/>
    </xf>
    <xf numFmtId="2" fontId="8" fillId="0" borderId="8" xfId="0" applyNumberFormat="1" applyFont="1" applyFill="1" applyBorder="1" applyAlignment="1">
      <alignment horizontal="center" vertical="center" wrapText="1"/>
    </xf>
    <xf numFmtId="2" fontId="8" fillId="4" borderId="19" xfId="0" applyNumberFormat="1" applyFont="1" applyFill="1" applyBorder="1" applyAlignment="1">
      <alignment horizontal="center" vertical="center" wrapText="1"/>
    </xf>
    <xf numFmtId="2" fontId="8" fillId="4" borderId="16" xfId="0" applyNumberFormat="1" applyFont="1" applyFill="1" applyBorder="1" applyAlignment="1">
      <alignment horizontal="center" vertical="center" wrapText="1"/>
    </xf>
    <xf numFmtId="2" fontId="8" fillId="4" borderId="8" xfId="0" applyNumberFormat="1" applyFont="1" applyFill="1" applyBorder="1" applyAlignment="1">
      <alignment horizontal="center" vertical="center" wrapText="1"/>
    </xf>
    <xf numFmtId="2" fontId="8" fillId="0" borderId="19" xfId="0" applyNumberFormat="1" applyFont="1" applyFill="1" applyBorder="1" applyAlignment="1">
      <alignment horizontal="center" vertical="center"/>
    </xf>
    <xf numFmtId="2" fontId="8" fillId="0" borderId="16" xfId="0" applyNumberFormat="1" applyFont="1" applyFill="1" applyBorder="1" applyAlignment="1">
      <alignment horizontal="center" vertical="center"/>
    </xf>
    <xf numFmtId="2" fontId="8" fillId="0" borderId="9" xfId="0" applyNumberFormat="1" applyFont="1" applyFill="1" applyBorder="1" applyAlignment="1">
      <alignment horizontal="center" vertical="center"/>
    </xf>
    <xf numFmtId="2" fontId="8" fillId="4" borderId="8" xfId="0" applyNumberFormat="1" applyFont="1" applyFill="1" applyBorder="1" applyAlignment="1">
      <alignment horizontal="center" vertical="center"/>
    </xf>
    <xf numFmtId="2" fontId="8" fillId="4" borderId="9" xfId="0" applyNumberFormat="1" applyFont="1" applyFill="1" applyBorder="1" applyAlignment="1">
      <alignment horizontal="center" vertical="center"/>
    </xf>
    <xf numFmtId="2" fontId="8" fillId="6" borderId="8" xfId="0" applyNumberFormat="1" applyFont="1" applyFill="1" applyBorder="1" applyAlignment="1">
      <alignment horizontal="center" vertical="center" wrapText="1"/>
    </xf>
    <xf numFmtId="2" fontId="8" fillId="6" borderId="9" xfId="0" applyNumberFormat="1" applyFont="1" applyFill="1" applyBorder="1" applyAlignment="1">
      <alignment horizontal="center" vertical="center" wrapText="1"/>
    </xf>
    <xf numFmtId="2" fontId="8" fillId="7" borderId="8" xfId="0" applyNumberFormat="1" applyFont="1" applyFill="1" applyBorder="1" applyAlignment="1">
      <alignment horizontal="center" vertical="center" wrapText="1"/>
    </xf>
    <xf numFmtId="2" fontId="8" fillId="7" borderId="9" xfId="0" applyNumberFormat="1" applyFont="1" applyFill="1" applyBorder="1" applyAlignment="1">
      <alignment horizontal="center" vertical="center" wrapText="1"/>
    </xf>
    <xf numFmtId="3" fontId="8" fillId="4" borderId="36" xfId="0" applyNumberFormat="1" applyFont="1" applyFill="1" applyBorder="1" applyAlignment="1">
      <alignment horizontal="center" vertical="center"/>
    </xf>
    <xf numFmtId="3" fontId="8" fillId="4" borderId="10" xfId="0" applyNumberFormat="1" applyFont="1" applyFill="1" applyBorder="1" applyAlignment="1">
      <alignment horizontal="center" vertical="center"/>
    </xf>
    <xf numFmtId="3" fontId="8" fillId="0" borderId="36" xfId="0" applyNumberFormat="1" applyFont="1" applyFill="1" applyBorder="1" applyAlignment="1">
      <alignment horizontal="center" vertical="center"/>
    </xf>
    <xf numFmtId="3" fontId="8" fillId="0" borderId="10" xfId="0" applyNumberFormat="1" applyFont="1" applyFill="1" applyBorder="1" applyAlignment="1">
      <alignment horizontal="center" vertical="center"/>
    </xf>
    <xf numFmtId="3" fontId="8" fillId="0" borderId="7" xfId="0" applyNumberFormat="1" applyFont="1" applyFill="1" applyBorder="1" applyAlignment="1">
      <alignment horizontal="center" vertical="center"/>
    </xf>
    <xf numFmtId="3" fontId="8" fillId="0" borderId="6" xfId="0" applyNumberFormat="1" applyFont="1" applyFill="1" applyBorder="1" applyAlignment="1">
      <alignment horizontal="center" vertical="center"/>
    </xf>
    <xf numFmtId="3" fontId="8" fillId="0" borderId="38" xfId="0" applyNumberFormat="1" applyFont="1" applyFill="1" applyBorder="1" applyAlignment="1">
      <alignment horizontal="center" vertical="center"/>
    </xf>
    <xf numFmtId="4" fontId="8" fillId="0" borderId="12" xfId="0" applyNumberFormat="1" applyFont="1" applyFill="1" applyBorder="1" applyAlignment="1">
      <alignment horizontal="center" vertical="center"/>
    </xf>
    <xf numFmtId="3" fontId="8" fillId="4" borderId="36" xfId="0" applyNumberFormat="1" applyFont="1" applyFill="1" applyBorder="1" applyAlignment="1">
      <alignment horizontal="center" vertical="center" wrapText="1"/>
    </xf>
    <xf numFmtId="3" fontId="8" fillId="4" borderId="11" xfId="0" applyNumberFormat="1" applyFont="1" applyFill="1" applyBorder="1" applyAlignment="1">
      <alignment horizontal="center" vertical="center" wrapText="1"/>
    </xf>
    <xf numFmtId="3" fontId="8" fillId="0" borderId="12" xfId="0" applyNumberFormat="1" applyFont="1" applyFill="1" applyBorder="1" applyAlignment="1">
      <alignment horizontal="center" vertical="center" wrapText="1"/>
    </xf>
    <xf numFmtId="3" fontId="8" fillId="0" borderId="21" xfId="0" applyNumberFormat="1" applyFont="1" applyFill="1" applyBorder="1" applyAlignment="1">
      <alignment horizontal="center" vertical="center" wrapText="1"/>
    </xf>
    <xf numFmtId="2" fontId="8" fillId="0" borderId="15" xfId="0" applyNumberFormat="1" applyFont="1" applyFill="1" applyBorder="1" applyAlignment="1">
      <alignment horizontal="center" vertical="center" wrapText="1"/>
    </xf>
    <xf numFmtId="2" fontId="8" fillId="0" borderId="11" xfId="0" applyNumberFormat="1" applyFont="1" applyFill="1" applyBorder="1" applyAlignment="1">
      <alignment horizontal="center" vertical="center" wrapText="1"/>
    </xf>
    <xf numFmtId="2" fontId="8" fillId="0" borderId="28" xfId="0" applyNumberFormat="1" applyFont="1" applyFill="1" applyBorder="1" applyAlignment="1">
      <alignment horizontal="center" vertical="center" wrapText="1"/>
    </xf>
    <xf numFmtId="2" fontId="8" fillId="0" borderId="29" xfId="0" applyNumberFormat="1" applyFont="1" applyFill="1" applyBorder="1" applyAlignment="1">
      <alignment horizontal="center" vertical="center" wrapText="1"/>
    </xf>
    <xf numFmtId="2" fontId="8" fillId="4" borderId="36" xfId="0" applyNumberFormat="1" applyFont="1" applyFill="1" applyBorder="1" applyAlignment="1">
      <alignment horizontal="center" vertical="center"/>
    </xf>
    <xf numFmtId="0" fontId="40" fillId="0" borderId="0" xfId="23" applyFont="1"/>
    <xf numFmtId="0" fontId="40" fillId="0" borderId="0" xfId="23" applyFont="1" applyAlignment="1">
      <alignment horizontal="left"/>
    </xf>
    <xf numFmtId="170" fontId="40" fillId="0" borderId="4" xfId="24" applyNumberFormat="1" applyFont="1" applyBorder="1" applyAlignment="1">
      <alignment horizontal="center"/>
    </xf>
    <xf numFmtId="0" fontId="42" fillId="8" borderId="61" xfId="24" applyFont="1" applyFill="1" applyBorder="1" applyAlignment="1">
      <alignment horizontal="center"/>
    </xf>
    <xf numFmtId="0" fontId="42" fillId="8" borderId="62" xfId="24" applyFont="1" applyFill="1" applyBorder="1" applyAlignment="1">
      <alignment horizontal="center"/>
    </xf>
    <xf numFmtId="3" fontId="40" fillId="0" borderId="0" xfId="23" applyNumberFormat="1" applyFont="1" applyAlignment="1">
      <alignment horizontal="right"/>
    </xf>
    <xf numFmtId="0" fontId="40" fillId="0" borderId="0" xfId="23" applyFont="1" applyAlignment="1">
      <alignment horizontal="right"/>
    </xf>
    <xf numFmtId="171" fontId="40" fillId="0" borderId="0" xfId="23" applyNumberFormat="1" applyFont="1" applyAlignment="1">
      <alignment horizontal="right"/>
    </xf>
    <xf numFmtId="0" fontId="40" fillId="0" borderId="0" xfId="23" applyFont="1" applyAlignment="1">
      <alignment horizontal="center"/>
    </xf>
    <xf numFmtId="0" fontId="45" fillId="0" borderId="0" xfId="23" applyFont="1" applyAlignment="1">
      <alignment horizontal="center"/>
    </xf>
    <xf numFmtId="0" fontId="40" fillId="0" borderId="0" xfId="23" applyFont="1" applyBorder="1"/>
    <xf numFmtId="0" fontId="47" fillId="0" borderId="0" xfId="23" applyFont="1" applyBorder="1" applyAlignment="1"/>
    <xf numFmtId="2" fontId="40" fillId="0" borderId="4" xfId="24" applyNumberFormat="1" applyFont="1" applyBorder="1" applyAlignment="1">
      <alignment horizontal="center"/>
    </xf>
    <xf numFmtId="172" fontId="40" fillId="0" borderId="0" xfId="23" applyNumberFormat="1" applyFont="1" applyAlignment="1">
      <alignment horizontal="right"/>
    </xf>
    <xf numFmtId="0" fontId="40" fillId="0" borderId="0" xfId="23" applyFont="1" applyBorder="1" applyAlignment="1">
      <alignment horizontal="left" vertical="center"/>
    </xf>
    <xf numFmtId="0" fontId="40" fillId="0" borderId="0" xfId="25" applyFont="1" applyBorder="1" applyAlignment="1">
      <alignment horizontal="right" vertical="center"/>
    </xf>
    <xf numFmtId="0" fontId="40" fillId="0" borderId="0" xfId="25" applyFont="1" applyBorder="1" applyAlignment="1">
      <alignment horizontal="left" vertical="center"/>
    </xf>
    <xf numFmtId="0" fontId="40" fillId="0" borderId="0" xfId="23" applyFont="1" applyBorder="1" applyAlignment="1">
      <alignment horizontal="left"/>
    </xf>
    <xf numFmtId="0" fontId="40" fillId="0" borderId="0" xfId="23" applyFont="1" applyAlignment="1">
      <alignment horizontal="centerContinuous"/>
    </xf>
    <xf numFmtId="0" fontId="40" fillId="0" borderId="0" xfId="23" applyFont="1" applyBorder="1" applyAlignment="1">
      <alignment horizontal="centerContinuous"/>
    </xf>
    <xf numFmtId="0" fontId="40" fillId="0" borderId="0" xfId="23" applyFont="1" applyFill="1" applyBorder="1"/>
    <xf numFmtId="0" fontId="40" fillId="0" borderId="0" xfId="24" applyFont="1">
      <alignment vertical="top"/>
    </xf>
    <xf numFmtId="2" fontId="40" fillId="0" borderId="0" xfId="24" applyNumberFormat="1" applyFont="1">
      <alignment vertical="top"/>
    </xf>
    <xf numFmtId="173" fontId="40" fillId="0" borderId="0" xfId="24" quotePrefix="1" applyNumberFormat="1" applyFont="1">
      <alignment vertical="top"/>
    </xf>
    <xf numFmtId="173" fontId="40" fillId="0" borderId="0" xfId="24" quotePrefix="1" applyNumberFormat="1" applyFont="1" applyAlignment="1">
      <alignment horizontal="center"/>
    </xf>
    <xf numFmtId="0" fontId="48" fillId="0" borderId="0" xfId="24" applyFont="1">
      <alignment vertical="top"/>
    </xf>
    <xf numFmtId="3" fontId="40" fillId="0" borderId="0" xfId="24" applyNumberFormat="1" applyFont="1">
      <alignment vertical="top"/>
    </xf>
    <xf numFmtId="3" fontId="40" fillId="0" borderId="0" xfId="23" applyNumberFormat="1" applyFont="1" applyBorder="1" applyAlignment="1">
      <alignment horizontal="center"/>
    </xf>
    <xf numFmtId="0" fontId="48" fillId="0" borderId="0" xfId="24" quotePrefix="1" applyFont="1" applyAlignment="1">
      <alignment horizontal="center"/>
    </xf>
    <xf numFmtId="0" fontId="48" fillId="0" borderId="0" xfId="24" applyFont="1" applyAlignment="1">
      <alignment horizontal="center"/>
    </xf>
    <xf numFmtId="0" fontId="48" fillId="0" borderId="0" xfId="24" applyFont="1" applyAlignment="1">
      <alignment horizontal="left"/>
    </xf>
    <xf numFmtId="0" fontId="40" fillId="0" borderId="0" xfId="24" quotePrefix="1" applyFont="1">
      <alignment vertical="top"/>
    </xf>
    <xf numFmtId="0" fontId="40" fillId="0" borderId="0" xfId="23" applyFont="1" applyBorder="1" applyAlignment="1">
      <alignment horizontal="center"/>
    </xf>
    <xf numFmtId="2" fontId="40" fillId="0" borderId="0" xfId="24" applyNumberFormat="1" applyFont="1" applyBorder="1" applyAlignment="1">
      <alignment horizontal="center"/>
    </xf>
    <xf numFmtId="0" fontId="40" fillId="0" borderId="0" xfId="24" quotePrefix="1" applyFont="1" applyAlignment="1">
      <alignment horizontal="center"/>
    </xf>
    <xf numFmtId="0" fontId="40" fillId="0" borderId="0" xfId="24" applyFont="1" applyAlignment="1"/>
    <xf numFmtId="4" fontId="40" fillId="0" borderId="0" xfId="24" quotePrefix="1" applyNumberFormat="1" applyFont="1">
      <alignment vertical="top"/>
    </xf>
    <xf numFmtId="0" fontId="40" fillId="0" borderId="0" xfId="24" applyFont="1" applyAlignment="1">
      <alignment horizontal="left"/>
    </xf>
    <xf numFmtId="0" fontId="48" fillId="0" borderId="0" xfId="24" applyFont="1" applyAlignment="1">
      <alignment horizontal="right"/>
    </xf>
    <xf numFmtId="0" fontId="40" fillId="0" borderId="0" xfId="24" applyFont="1" applyBorder="1">
      <alignment vertical="top"/>
    </xf>
    <xf numFmtId="0" fontId="40" fillId="0" borderId="0" xfId="24" applyFont="1" applyFill="1" applyBorder="1" applyAlignment="1">
      <alignment horizontal="right"/>
    </xf>
    <xf numFmtId="0" fontId="40" fillId="0" borderId="0" xfId="24" applyNumberFormat="1" applyFont="1" applyBorder="1" applyAlignment="1">
      <alignment horizontal="right"/>
    </xf>
    <xf numFmtId="0" fontId="48" fillId="0" borderId="0" xfId="24" applyFont="1" applyBorder="1">
      <alignment vertical="top"/>
    </xf>
    <xf numFmtId="0" fontId="48" fillId="0" borderId="0" xfId="24" applyFont="1" applyAlignment="1"/>
    <xf numFmtId="173" fontId="40" fillId="0" borderId="0" xfId="24" applyNumberFormat="1" applyFont="1">
      <alignment vertical="top"/>
    </xf>
    <xf numFmtId="0" fontId="51" fillId="0" borderId="0" xfId="24" applyFont="1">
      <alignment vertical="top"/>
    </xf>
    <xf numFmtId="0" fontId="40" fillId="0" borderId="0" xfId="26" applyFont="1" applyAlignment="1"/>
    <xf numFmtId="10" fontId="40" fillId="0" borderId="0" xfId="28" applyNumberFormat="1" applyFont="1" applyAlignment="1">
      <alignment vertical="top"/>
    </xf>
    <xf numFmtId="4" fontId="40" fillId="0" borderId="0" xfId="24" applyNumberFormat="1" applyFont="1" applyFill="1" applyBorder="1" applyAlignment="1">
      <alignment horizontal="center"/>
    </xf>
    <xf numFmtId="3" fontId="40" fillId="0" borderId="0" xfId="24" applyNumberFormat="1" applyFont="1" applyFill="1" applyBorder="1" applyAlignment="1">
      <alignment horizontal="center"/>
    </xf>
    <xf numFmtId="3" fontId="48" fillId="0" borderId="4" xfId="23" applyNumberFormat="1" applyFont="1" applyBorder="1" applyAlignment="1">
      <alignment horizontal="centerContinuous"/>
    </xf>
    <xf numFmtId="4" fontId="48" fillId="0" borderId="4" xfId="23" applyNumberFormat="1" applyFont="1" applyBorder="1" applyAlignment="1">
      <alignment horizontal="center"/>
    </xf>
    <xf numFmtId="2" fontId="48" fillId="0" borderId="4" xfId="23" applyNumberFormat="1" applyFont="1" applyBorder="1" applyAlignment="1">
      <alignment horizontal="center"/>
    </xf>
    <xf numFmtId="0" fontId="48" fillId="0" borderId="4" xfId="23" applyFont="1" applyBorder="1" applyAlignment="1">
      <alignment horizontal="center"/>
    </xf>
    <xf numFmtId="3" fontId="48" fillId="0" borderId="4" xfId="23" applyNumberFormat="1" applyFont="1" applyBorder="1" applyAlignment="1">
      <alignment horizontal="center"/>
    </xf>
    <xf numFmtId="1" fontId="40" fillId="0" borderId="4" xfId="23" applyNumberFormat="1" applyFont="1" applyBorder="1" applyAlignment="1">
      <alignment horizontal="center"/>
    </xf>
    <xf numFmtId="2" fontId="40" fillId="0" borderId="4" xfId="23" applyNumberFormat="1" applyFont="1" applyBorder="1" applyAlignment="1">
      <alignment horizontal="center"/>
    </xf>
    <xf numFmtId="0" fontId="40" fillId="0" borderId="4" xfId="23" applyFont="1" applyBorder="1" applyAlignment="1">
      <alignment horizontal="center"/>
    </xf>
    <xf numFmtId="0" fontId="42" fillId="8" borderId="61" xfId="23" applyFont="1" applyFill="1" applyBorder="1" applyAlignment="1">
      <alignment horizontal="center"/>
    </xf>
    <xf numFmtId="0" fontId="42" fillId="8" borderId="62" xfId="23" applyFont="1" applyFill="1" applyBorder="1" applyAlignment="1">
      <alignment horizontal="center"/>
    </xf>
    <xf numFmtId="0" fontId="40" fillId="0" borderId="0" xfId="23" applyFont="1" applyBorder="1" applyAlignment="1"/>
    <xf numFmtId="0" fontId="40" fillId="0" borderId="0" xfId="25" applyFont="1" applyBorder="1" applyAlignment="1">
      <alignment horizontal="centerContinuous" vertical="center"/>
    </xf>
    <xf numFmtId="0" fontId="48" fillId="0" borderId="0" xfId="25" applyFont="1" applyBorder="1" applyAlignment="1">
      <alignment horizontal="center" vertical="center"/>
    </xf>
    <xf numFmtId="0" fontId="48" fillId="0" borderId="0" xfId="25" applyFont="1" applyBorder="1" applyAlignment="1">
      <alignment vertical="center"/>
    </xf>
    <xf numFmtId="0" fontId="52" fillId="0" borderId="0" xfId="23" applyFont="1"/>
    <xf numFmtId="0" fontId="52" fillId="0" borderId="0" xfId="23" applyFont="1" applyFill="1"/>
    <xf numFmtId="0" fontId="52" fillId="0" borderId="0" xfId="23" applyFont="1" applyFill="1" applyAlignment="1">
      <alignment horizontal="center"/>
    </xf>
    <xf numFmtId="2" fontId="52" fillId="0" borderId="12" xfId="23" applyNumberFormat="1" applyFont="1" applyFill="1" applyBorder="1" applyAlignment="1">
      <alignment horizontal="center"/>
    </xf>
    <xf numFmtId="0" fontId="52" fillId="0" borderId="12" xfId="23" applyFont="1" applyFill="1" applyBorder="1" applyAlignment="1">
      <alignment horizontal="left"/>
    </xf>
    <xf numFmtId="2" fontId="52" fillId="0" borderId="5" xfId="23" applyNumberFormat="1" applyFont="1" applyFill="1" applyBorder="1" applyAlignment="1">
      <alignment horizontal="center"/>
    </xf>
    <xf numFmtId="0" fontId="52" fillId="0" borderId="5" xfId="23" applyFont="1" applyFill="1" applyBorder="1" applyAlignment="1">
      <alignment horizontal="left"/>
    </xf>
    <xf numFmtId="2" fontId="52" fillId="0" borderId="0" xfId="23" applyNumberFormat="1" applyFont="1"/>
    <xf numFmtId="2" fontId="52" fillId="0" borderId="38" xfId="23" applyNumberFormat="1" applyFont="1" applyFill="1" applyBorder="1" applyAlignment="1">
      <alignment horizontal="center"/>
    </xf>
    <xf numFmtId="0" fontId="52" fillId="0" borderId="38" xfId="23" applyFont="1" applyFill="1" applyBorder="1" applyAlignment="1">
      <alignment horizontal="left"/>
    </xf>
    <xf numFmtId="174" fontId="52" fillId="0" borderId="0" xfId="23" applyNumberFormat="1" applyFont="1"/>
    <xf numFmtId="170" fontId="52" fillId="0" borderId="5" xfId="23" applyNumberFormat="1" applyFont="1" applyFill="1" applyBorder="1" applyAlignment="1">
      <alignment horizontal="center"/>
    </xf>
    <xf numFmtId="170" fontId="52" fillId="0" borderId="38" xfId="23" applyNumberFormat="1" applyFont="1" applyFill="1" applyBorder="1" applyAlignment="1">
      <alignment horizontal="center"/>
    </xf>
    <xf numFmtId="170" fontId="52" fillId="0" borderId="38" xfId="23" quotePrefix="1" applyNumberFormat="1" applyFont="1" applyFill="1" applyBorder="1" applyAlignment="1">
      <alignment horizontal="center"/>
    </xf>
    <xf numFmtId="170" fontId="52" fillId="0" borderId="12" xfId="23" applyNumberFormat="1" applyFont="1" applyFill="1" applyBorder="1" applyAlignment="1">
      <alignment horizontal="center"/>
    </xf>
    <xf numFmtId="170" fontId="52" fillId="0" borderId="0" xfId="23" applyNumberFormat="1" applyFont="1"/>
    <xf numFmtId="0" fontId="54" fillId="8" borderId="61" xfId="23" applyFont="1" applyFill="1" applyBorder="1" applyAlignment="1">
      <alignment horizontal="center"/>
    </xf>
    <xf numFmtId="0" fontId="54" fillId="8" borderId="62" xfId="23" applyFont="1" applyFill="1" applyBorder="1" applyAlignment="1">
      <alignment horizontal="center"/>
    </xf>
    <xf numFmtId="0" fontId="56" fillId="0" borderId="0" xfId="24" applyFont="1" applyAlignment="1"/>
    <xf numFmtId="0" fontId="56" fillId="0" borderId="0" xfId="24" applyFont="1">
      <alignment vertical="top"/>
    </xf>
    <xf numFmtId="2" fontId="56" fillId="0" borderId="4" xfId="24" applyNumberFormat="1" applyFont="1" applyBorder="1" applyAlignment="1">
      <alignment horizontal="center"/>
    </xf>
    <xf numFmtId="0" fontId="56" fillId="0" borderId="0" xfId="24" applyFont="1" applyAlignment="1">
      <alignment horizontal="centerContinuous"/>
    </xf>
    <xf numFmtId="0" fontId="58" fillId="8" borderId="61" xfId="24" applyFont="1" applyFill="1" applyBorder="1" applyAlignment="1">
      <alignment horizontal="center"/>
    </xf>
    <xf numFmtId="0" fontId="58" fillId="8" borderId="62" xfId="24" applyFont="1" applyFill="1" applyBorder="1" applyAlignment="1">
      <alignment horizontal="center"/>
    </xf>
    <xf numFmtId="2" fontId="56" fillId="0" borderId="0" xfId="24" applyNumberFormat="1" applyFont="1">
      <alignment vertical="top"/>
    </xf>
    <xf numFmtId="173" fontId="56" fillId="0" borderId="0" xfId="24" quotePrefix="1" applyNumberFormat="1" applyFont="1">
      <alignment vertical="top"/>
    </xf>
    <xf numFmtId="173" fontId="56" fillId="0" borderId="0" xfId="24" quotePrefix="1" applyNumberFormat="1" applyFont="1" applyAlignment="1">
      <alignment horizontal="center"/>
    </xf>
    <xf numFmtId="0" fontId="61" fillId="0" borderId="0" xfId="24" applyFont="1">
      <alignment vertical="top"/>
    </xf>
    <xf numFmtId="3" fontId="56" fillId="0" borderId="0" xfId="24" applyNumberFormat="1" applyFont="1">
      <alignment vertical="top"/>
    </xf>
    <xf numFmtId="0" fontId="61" fillId="0" borderId="0" xfId="24" quotePrefix="1" applyFont="1" applyAlignment="1">
      <alignment horizontal="center"/>
    </xf>
    <xf numFmtId="0" fontId="61" fillId="0" borderId="0" xfId="24" applyFont="1" applyAlignment="1">
      <alignment horizontal="center"/>
    </xf>
    <xf numFmtId="0" fontId="61" fillId="0" borderId="0" xfId="24" applyFont="1" applyAlignment="1">
      <alignment horizontal="left"/>
    </xf>
    <xf numFmtId="0" fontId="56" fillId="0" borderId="0" xfId="24" quotePrefix="1" applyFont="1">
      <alignment vertical="top"/>
    </xf>
    <xf numFmtId="2" fontId="56" fillId="0" borderId="0" xfId="24" applyNumberFormat="1" applyFont="1" applyBorder="1" applyAlignment="1">
      <alignment horizontal="center"/>
    </xf>
    <xf numFmtId="0" fontId="56" fillId="0" borderId="0" xfId="24" quotePrefix="1" applyFont="1" applyAlignment="1">
      <alignment horizontal="center"/>
    </xf>
    <xf numFmtId="0" fontId="56" fillId="0" borderId="0" xfId="24" applyFont="1" applyAlignment="1">
      <alignment horizontal="left"/>
    </xf>
    <xf numFmtId="4" fontId="56" fillId="0" borderId="0" xfId="24" quotePrefix="1" applyNumberFormat="1" applyFont="1">
      <alignment vertical="top"/>
    </xf>
    <xf numFmtId="0" fontId="61" fillId="0" borderId="0" xfId="24" applyFont="1" applyAlignment="1">
      <alignment horizontal="right"/>
    </xf>
    <xf numFmtId="0" fontId="56" fillId="0" borderId="0" xfId="24" applyFont="1" applyBorder="1">
      <alignment vertical="top"/>
    </xf>
    <xf numFmtId="0" fontId="56" fillId="0" borderId="0" xfId="24" applyFont="1" applyFill="1" applyBorder="1" applyAlignment="1">
      <alignment horizontal="right"/>
    </xf>
    <xf numFmtId="0" fontId="56" fillId="0" borderId="0" xfId="24" applyNumberFormat="1" applyFont="1" applyBorder="1" applyAlignment="1">
      <alignment horizontal="right"/>
    </xf>
    <xf numFmtId="0" fontId="61" fillId="0" borderId="0" xfId="24" applyFont="1" applyBorder="1">
      <alignment vertical="top"/>
    </xf>
    <xf numFmtId="0" fontId="61" fillId="0" borderId="0" xfId="24" applyFont="1" applyAlignment="1"/>
    <xf numFmtId="173" fontId="56" fillId="0" borderId="0" xfId="24" applyNumberFormat="1" applyFont="1">
      <alignment vertical="top"/>
    </xf>
    <xf numFmtId="0" fontId="64" fillId="0" borderId="0" xfId="24" applyFont="1">
      <alignment vertical="top"/>
    </xf>
    <xf numFmtId="164" fontId="61" fillId="0" borderId="4" xfId="24" applyNumberFormat="1" applyFont="1" applyBorder="1" applyAlignment="1">
      <alignment horizontal="center"/>
    </xf>
    <xf numFmtId="3" fontId="56" fillId="0" borderId="0" xfId="24" applyNumberFormat="1" applyFont="1" applyAlignment="1"/>
    <xf numFmtId="0" fontId="56" fillId="0" borderId="0" xfId="26" applyFont="1" applyAlignment="1"/>
    <xf numFmtId="9" fontId="56" fillId="0" borderId="0" xfId="27" applyNumberFormat="1" applyFont="1" applyFill="1" applyAlignment="1">
      <alignment horizontal="right"/>
    </xf>
    <xf numFmtId="2" fontId="56" fillId="0" borderId="0" xfId="24" applyNumberFormat="1" applyFont="1" applyAlignment="1">
      <alignment horizontal="center" vertical="top"/>
    </xf>
    <xf numFmtId="0" fontId="56" fillId="0" borderId="0" xfId="24" applyFont="1" applyAlignment="1">
      <alignment horizontal="center" vertical="top"/>
    </xf>
    <xf numFmtId="0" fontId="56" fillId="0" borderId="0" xfId="24" applyFont="1" applyAlignment="1">
      <alignment horizontal="center"/>
    </xf>
    <xf numFmtId="3" fontId="56" fillId="0" borderId="0" xfId="24" applyNumberFormat="1" applyFont="1" applyBorder="1">
      <alignment vertical="top"/>
    </xf>
    <xf numFmtId="0" fontId="65" fillId="0" borderId="0" xfId="24" applyFont="1" applyBorder="1">
      <alignment vertical="top"/>
    </xf>
    <xf numFmtId="4" fontId="56" fillId="0" borderId="0" xfId="24" applyNumberFormat="1" applyFont="1" applyFill="1" applyBorder="1" applyAlignment="1">
      <alignment horizontal="center"/>
    </xf>
    <xf numFmtId="1" fontId="56" fillId="0" borderId="0" xfId="24" applyNumberFormat="1" applyFont="1" applyAlignment="1"/>
    <xf numFmtId="3" fontId="56" fillId="0" borderId="0" xfId="24" applyNumberFormat="1" applyFont="1" applyFill="1" applyBorder="1" applyAlignment="1">
      <alignment horizontal="center"/>
    </xf>
    <xf numFmtId="1" fontId="56" fillId="0" borderId="0" xfId="24" applyNumberFormat="1" applyFont="1" applyAlignment="1">
      <alignment horizontal="center"/>
    </xf>
    <xf numFmtId="10" fontId="56" fillId="0" borderId="0" xfId="28" applyNumberFormat="1" applyFont="1" applyAlignment="1"/>
    <xf numFmtId="172" fontId="56" fillId="0" borderId="0" xfId="24" applyNumberFormat="1" applyFont="1" applyBorder="1">
      <alignment vertical="top"/>
    </xf>
    <xf numFmtId="3" fontId="56" fillId="0" borderId="0" xfId="24" applyNumberFormat="1" applyFont="1" applyBorder="1" applyAlignment="1">
      <alignment horizontal="center"/>
    </xf>
    <xf numFmtId="3" fontId="61" fillId="0" borderId="4" xfId="24" applyNumberFormat="1" applyFont="1" applyBorder="1" applyAlignment="1">
      <alignment horizontal="center"/>
    </xf>
    <xf numFmtId="172" fontId="61" fillId="0" borderId="4" xfId="24" applyNumberFormat="1" applyFont="1" applyFill="1" applyBorder="1" applyAlignment="1">
      <alignment horizontal="center"/>
    </xf>
    <xf numFmtId="2" fontId="61" fillId="0" borderId="4" xfId="24" applyNumberFormat="1" applyFont="1" applyBorder="1" applyAlignment="1">
      <alignment horizontal="center"/>
    </xf>
    <xf numFmtId="1" fontId="61" fillId="0" borderId="4" xfId="24" applyNumberFormat="1" applyFont="1" applyBorder="1" applyAlignment="1">
      <alignment horizontal="center"/>
    </xf>
    <xf numFmtId="0" fontId="61" fillId="0" borderId="4" xfId="24" applyFont="1" applyBorder="1" applyAlignment="1">
      <alignment horizontal="center"/>
    </xf>
    <xf numFmtId="0" fontId="56" fillId="0" borderId="0" xfId="24" applyFont="1" applyBorder="1" applyAlignment="1"/>
    <xf numFmtId="3" fontId="56" fillId="0" borderId="4" xfId="24" applyNumberFormat="1" applyFont="1" applyBorder="1" applyAlignment="1">
      <alignment horizontal="center"/>
    </xf>
    <xf numFmtId="4" fontId="56" fillId="0" borderId="4" xfId="24" applyNumberFormat="1" applyFont="1" applyFill="1" applyBorder="1" applyAlignment="1">
      <alignment horizontal="center"/>
    </xf>
    <xf numFmtId="2" fontId="56" fillId="0" borderId="4" xfId="24" applyNumberFormat="1" applyFont="1" applyFill="1" applyBorder="1" applyAlignment="1">
      <alignment horizontal="center"/>
    </xf>
    <xf numFmtId="3" fontId="56" fillId="0" borderId="4" xfId="24" applyNumberFormat="1" applyFont="1" applyFill="1" applyBorder="1" applyAlignment="1">
      <alignment horizontal="center"/>
    </xf>
    <xf numFmtId="0" fontId="56" fillId="0" borderId="4" xfId="24" applyFont="1" applyFill="1" applyBorder="1" applyAlignment="1">
      <alignment horizontal="center"/>
    </xf>
    <xf numFmtId="3" fontId="58" fillId="8" borderId="62" xfId="24" applyNumberFormat="1" applyFont="1" applyFill="1" applyBorder="1" applyAlignment="1">
      <alignment horizontal="center"/>
    </xf>
    <xf numFmtId="0" fontId="58" fillId="8" borderId="64" xfId="24" applyFont="1" applyFill="1" applyBorder="1" applyAlignment="1">
      <alignment horizontal="center"/>
    </xf>
    <xf numFmtId="0" fontId="58" fillId="8" borderId="65" xfId="24" applyFont="1" applyFill="1" applyBorder="1" applyAlignment="1">
      <alignment horizontal="center"/>
    </xf>
    <xf numFmtId="0" fontId="56" fillId="0" borderId="0" xfId="24" applyFont="1" applyBorder="1" applyAlignment="1">
      <alignment horizontal="left"/>
    </xf>
    <xf numFmtId="0" fontId="56" fillId="0" borderId="0" xfId="24" applyFont="1" applyAlignment="1">
      <alignment horizontal="right" vertical="top"/>
    </xf>
    <xf numFmtId="0" fontId="1" fillId="0" borderId="0" xfId="23"/>
    <xf numFmtId="0" fontId="56" fillId="0" borderId="0" xfId="24" applyFont="1" applyAlignment="1">
      <alignment horizontal="left" vertical="top"/>
    </xf>
    <xf numFmtId="3" fontId="56" fillId="0" borderId="4" xfId="24" quotePrefix="1" applyNumberFormat="1" applyFont="1" applyFill="1" applyBorder="1" applyAlignment="1">
      <alignment horizontal="center"/>
    </xf>
    <xf numFmtId="1" fontId="56" fillId="0" borderId="4" xfId="24" applyNumberFormat="1" applyFont="1" applyBorder="1" applyAlignment="1">
      <alignment horizontal="center"/>
    </xf>
    <xf numFmtId="1" fontId="56" fillId="0" borderId="4" xfId="24" applyNumberFormat="1" applyFont="1" applyFill="1" applyBorder="1" applyAlignment="1">
      <alignment horizontal="center"/>
    </xf>
    <xf numFmtId="0" fontId="56" fillId="0" borderId="0" xfId="23" applyFont="1"/>
    <xf numFmtId="0" fontId="56" fillId="0" borderId="0" xfId="23" applyFont="1" applyProtection="1"/>
    <xf numFmtId="0" fontId="61" fillId="0" borderId="0" xfId="23" applyFont="1" applyFill="1" applyBorder="1"/>
    <xf numFmtId="0" fontId="56" fillId="0" borderId="0" xfId="23" applyFont="1" applyFill="1"/>
    <xf numFmtId="0" fontId="66" fillId="0" borderId="0" xfId="29" applyFont="1" applyAlignment="1"/>
    <xf numFmtId="0" fontId="56" fillId="0" borderId="0" xfId="23" applyFont="1" applyFill="1" applyProtection="1"/>
    <xf numFmtId="0" fontId="61" fillId="0" borderId="0" xfId="23" applyFont="1" applyFill="1" applyBorder="1" applyAlignment="1">
      <alignment horizontal="center"/>
    </xf>
    <xf numFmtId="2" fontId="61" fillId="0" borderId="4" xfId="23" applyNumberFormat="1" applyFont="1" applyFill="1" applyBorder="1" applyAlignment="1">
      <alignment horizontal="center"/>
    </xf>
    <xf numFmtId="0" fontId="56" fillId="0" borderId="0" xfId="23" applyFont="1" applyFill="1" applyAlignment="1">
      <alignment horizontal="center"/>
    </xf>
    <xf numFmtId="0" fontId="60" fillId="8" borderId="86" xfId="23" applyFont="1" applyFill="1" applyBorder="1" applyAlignment="1">
      <alignment horizontal="center"/>
    </xf>
    <xf numFmtId="0" fontId="60" fillId="8" borderId="87" xfId="23" applyFont="1" applyFill="1" applyBorder="1" applyAlignment="1">
      <alignment horizontal="center"/>
    </xf>
    <xf numFmtId="0" fontId="56" fillId="0" borderId="0" xfId="23" applyFont="1" applyFill="1" applyAlignment="1">
      <alignment horizontal="right"/>
    </xf>
    <xf numFmtId="0" fontId="56" fillId="0" borderId="0" xfId="30" applyFont="1" applyAlignment="1">
      <alignment horizontal="center"/>
    </xf>
    <xf numFmtId="170" fontId="56" fillId="0" borderId="0" xfId="23" applyNumberFormat="1" applyFont="1" applyFill="1"/>
    <xf numFmtId="0" fontId="56" fillId="0" borderId="0" xfId="23" quotePrefix="1" applyFont="1" applyFill="1"/>
    <xf numFmtId="0" fontId="56" fillId="0" borderId="0" xfId="30" applyFont="1"/>
    <xf numFmtId="2" fontId="56" fillId="0" borderId="0" xfId="23" applyNumberFormat="1" applyFont="1" applyFill="1"/>
    <xf numFmtId="2" fontId="56" fillId="0" borderId="0" xfId="30" applyNumberFormat="1" applyFont="1"/>
    <xf numFmtId="175" fontId="56" fillId="0" borderId="0" xfId="23" applyNumberFormat="1" applyFont="1" applyFill="1"/>
    <xf numFmtId="0" fontId="56" fillId="0" borderId="4" xfId="23" applyFont="1" applyFill="1" applyBorder="1" applyAlignment="1">
      <alignment horizontal="right"/>
    </xf>
    <xf numFmtId="173" fontId="56" fillId="0" borderId="4" xfId="23" applyNumberFormat="1" applyFont="1" applyFill="1" applyBorder="1" applyAlignment="1">
      <alignment horizontal="center"/>
    </xf>
    <xf numFmtId="173" fontId="56" fillId="0" borderId="4" xfId="30" applyNumberFormat="1" applyFont="1" applyBorder="1" applyAlignment="1">
      <alignment horizontal="center"/>
    </xf>
    <xf numFmtId="0" fontId="56" fillId="0" borderId="4" xfId="23" applyFont="1" applyFill="1" applyBorder="1" applyAlignment="1">
      <alignment horizontal="center"/>
    </xf>
    <xf numFmtId="0" fontId="56" fillId="0" borderId="4" xfId="23" applyFont="1" applyFill="1" applyBorder="1" applyAlignment="1">
      <alignment horizontal="left"/>
    </xf>
    <xf numFmtId="0" fontId="56" fillId="0" borderId="0" xfId="23" applyFont="1" applyFill="1" applyBorder="1" applyAlignment="1">
      <alignment horizontal="center"/>
    </xf>
    <xf numFmtId="0" fontId="56" fillId="0" borderId="0" xfId="23" applyFont="1" applyFill="1" applyBorder="1"/>
    <xf numFmtId="0" fontId="56" fillId="0" borderId="4" xfId="23" applyFont="1" applyFill="1" applyBorder="1"/>
    <xf numFmtId="0" fontId="56" fillId="0" borderId="0" xfId="23" applyFont="1" applyFill="1" applyAlignment="1">
      <alignment horizontal="left"/>
    </xf>
    <xf numFmtId="0" fontId="61" fillId="0" borderId="0" xfId="23" applyFont="1" applyFill="1" applyProtection="1"/>
    <xf numFmtId="164" fontId="56" fillId="0" borderId="4" xfId="30" applyNumberFormat="1" applyFont="1" applyBorder="1" applyAlignment="1">
      <alignment horizontal="center"/>
    </xf>
    <xf numFmtId="1" fontId="56" fillId="0" borderId="4" xfId="30" applyNumberFormat="1" applyFont="1" applyBorder="1" applyAlignment="1">
      <alignment horizontal="center"/>
    </xf>
    <xf numFmtId="0" fontId="56" fillId="0" borderId="4" xfId="30" applyFont="1" applyBorder="1" applyAlignment="1">
      <alignment horizontal="center"/>
    </xf>
    <xf numFmtId="0" fontId="56" fillId="0" borderId="4" xfId="30" applyFont="1" applyBorder="1"/>
    <xf numFmtId="1" fontId="56" fillId="0" borderId="0" xfId="23" applyNumberFormat="1" applyFont="1"/>
    <xf numFmtId="164" fontId="56" fillId="0" borderId="4" xfId="23" applyNumberFormat="1" applyFont="1" applyFill="1" applyBorder="1" applyAlignment="1">
      <alignment horizontal="center"/>
    </xf>
    <xf numFmtId="0" fontId="56" fillId="0" borderId="0" xfId="23" applyFont="1" applyFill="1" applyAlignment="1">
      <alignment horizontal="center" vertical="top"/>
    </xf>
    <xf numFmtId="0" fontId="56" fillId="0" borderId="0" xfId="23" applyFont="1" applyFill="1" applyAlignment="1">
      <alignment vertical="top"/>
    </xf>
    <xf numFmtId="0" fontId="67" fillId="9" borderId="4" xfId="23" applyFont="1" applyFill="1" applyBorder="1" applyAlignment="1">
      <alignment horizontal="center"/>
    </xf>
    <xf numFmtId="0" fontId="56" fillId="0" borderId="1" xfId="23" applyFont="1" applyFill="1" applyBorder="1" applyAlignment="1">
      <alignment horizontal="center"/>
    </xf>
    <xf numFmtId="0" fontId="61" fillId="0" borderId="0" xfId="23" applyFont="1" applyFill="1" applyAlignment="1">
      <alignment horizontal="right"/>
    </xf>
    <xf numFmtId="0" fontId="61" fillId="0" borderId="0" xfId="23" applyFont="1" applyFill="1" applyAlignment="1">
      <alignment horizontal="center"/>
    </xf>
    <xf numFmtId="0" fontId="61" fillId="0" borderId="0" xfId="23" applyFont="1" applyFill="1"/>
    <xf numFmtId="0" fontId="56" fillId="0" borderId="0" xfId="23" applyFont="1" applyBorder="1" applyAlignment="1">
      <alignment vertical="top" wrapText="1"/>
    </xf>
    <xf numFmtId="0" fontId="56" fillId="0" borderId="0" xfId="23" applyFont="1" applyAlignment="1">
      <alignment horizontal="center"/>
    </xf>
    <xf numFmtId="0" fontId="61" fillId="0" borderId="0" xfId="23" applyFont="1" applyBorder="1" applyAlignment="1">
      <alignment horizontal="center"/>
    </xf>
    <xf numFmtId="0" fontId="56" fillId="0" borderId="0" xfId="23" applyFont="1" applyBorder="1" applyAlignment="1"/>
    <xf numFmtId="176" fontId="52" fillId="0" borderId="0" xfId="31" applyFont="1"/>
    <xf numFmtId="0" fontId="61" fillId="0" borderId="0" xfId="23" applyFont="1" applyBorder="1" applyAlignment="1"/>
    <xf numFmtId="0" fontId="61" fillId="0" borderId="0" xfId="25" applyFont="1" applyBorder="1" applyAlignment="1" applyProtection="1">
      <alignment horizontal="center" vertical="center"/>
    </xf>
    <xf numFmtId="175" fontId="48" fillId="0" borderId="4" xfId="23" applyNumberFormat="1" applyFont="1" applyBorder="1" applyAlignment="1">
      <alignment horizontal="center"/>
    </xf>
    <xf numFmtId="9" fontId="48" fillId="0" borderId="4" xfId="23" applyNumberFormat="1" applyFont="1" applyBorder="1" applyAlignment="1">
      <alignment horizontal="center"/>
    </xf>
    <xf numFmtId="164" fontId="48" fillId="0" borderId="4" xfId="23" applyNumberFormat="1" applyFont="1" applyBorder="1" applyAlignment="1">
      <alignment horizontal="center"/>
    </xf>
    <xf numFmtId="0" fontId="48" fillId="0" borderId="4" xfId="23" applyFont="1" applyBorder="1" applyAlignment="1">
      <alignment horizontal="left"/>
    </xf>
    <xf numFmtId="170" fontId="40" fillId="0" borderId="4" xfId="23" applyNumberFormat="1" applyFont="1" applyBorder="1" applyAlignment="1">
      <alignment horizontal="center"/>
    </xf>
    <xf numFmtId="9" fontId="40" fillId="0" borderId="4" xfId="23" applyNumberFormat="1" applyFont="1" applyBorder="1" applyAlignment="1">
      <alignment horizontal="center"/>
    </xf>
    <xf numFmtId="170" fontId="40" fillId="0" borderId="4" xfId="23" applyNumberFormat="1" applyFont="1" applyFill="1" applyBorder="1" applyAlignment="1">
      <alignment horizontal="center"/>
    </xf>
    <xf numFmtId="0" fontId="40" fillId="0" borderId="4" xfId="23" applyFont="1" applyBorder="1" applyAlignment="1">
      <alignment horizontal="left"/>
    </xf>
    <xf numFmtId="164" fontId="40" fillId="0" borderId="4" xfId="23" applyNumberFormat="1" applyFont="1" applyBorder="1" applyAlignment="1">
      <alignment horizontal="center"/>
    </xf>
    <xf numFmtId="3" fontId="40" fillId="0" borderId="4" xfId="23" applyNumberFormat="1" applyFont="1" applyBorder="1" applyAlignment="1">
      <alignment horizontal="center"/>
    </xf>
    <xf numFmtId="9" fontId="40" fillId="0" borderId="4" xfId="23" applyNumberFormat="1" applyFont="1" applyFill="1" applyBorder="1" applyAlignment="1">
      <alignment horizontal="center"/>
    </xf>
    <xf numFmtId="164" fontId="40" fillId="0" borderId="4" xfId="23" applyNumberFormat="1" applyFont="1" applyFill="1" applyBorder="1" applyAlignment="1">
      <alignment horizontal="center"/>
    </xf>
    <xf numFmtId="0" fontId="40" fillId="0" borderId="4" xfId="23" applyFont="1" applyFill="1" applyBorder="1" applyAlignment="1">
      <alignment horizontal="center"/>
    </xf>
    <xf numFmtId="3" fontId="40" fillId="0" borderId="4" xfId="25" applyNumberFormat="1" applyFont="1" applyFill="1" applyBorder="1" applyAlignment="1">
      <alignment horizontal="center" vertical="center"/>
    </xf>
    <xf numFmtId="0" fontId="40" fillId="0" borderId="4" xfId="25" applyFont="1" applyFill="1" applyBorder="1" applyAlignment="1">
      <alignment horizontal="left" vertical="center"/>
    </xf>
    <xf numFmtId="170" fontId="40" fillId="0" borderId="0" xfId="23" applyNumberFormat="1" applyFont="1"/>
    <xf numFmtId="0" fontId="40" fillId="0" borderId="0" xfId="23" applyFont="1" applyBorder="1" applyAlignment="1">
      <alignment horizontal="right"/>
    </xf>
    <xf numFmtId="2" fontId="40" fillId="0" borderId="0" xfId="23" applyNumberFormat="1" applyFont="1"/>
    <xf numFmtId="3" fontId="40" fillId="0" borderId="0" xfId="23" applyNumberFormat="1" applyFont="1" applyFill="1" applyBorder="1"/>
    <xf numFmtId="0" fontId="40" fillId="0" borderId="0" xfId="23" applyFont="1" applyFill="1"/>
    <xf numFmtId="3" fontId="40" fillId="0" borderId="0" xfId="23" applyNumberFormat="1" applyFont="1"/>
    <xf numFmtId="176" fontId="52" fillId="0" borderId="0" xfId="32" applyFont="1" applyBorder="1"/>
    <xf numFmtId="176" fontId="71" fillId="0" borderId="0" xfId="32" applyFont="1" applyBorder="1"/>
    <xf numFmtId="176" fontId="52" fillId="0" borderId="0" xfId="32" applyFont="1"/>
    <xf numFmtId="176" fontId="56" fillId="0" borderId="0" xfId="31" applyFont="1"/>
    <xf numFmtId="0" fontId="73" fillId="0" borderId="0" xfId="23" applyFont="1"/>
    <xf numFmtId="176" fontId="71" fillId="0" borderId="0" xfId="32" applyFont="1"/>
    <xf numFmtId="175" fontId="52" fillId="0" borderId="0" xfId="32" applyNumberFormat="1" applyFont="1"/>
    <xf numFmtId="176" fontId="74" fillId="0" borderId="0" xfId="32" applyFont="1"/>
    <xf numFmtId="176" fontId="52" fillId="0" borderId="0" xfId="32" applyFont="1" applyBorder="1" applyAlignment="1">
      <alignment horizontal="right"/>
    </xf>
    <xf numFmtId="176" fontId="52" fillId="0" borderId="0" xfId="32" applyFont="1" applyBorder="1" applyAlignment="1">
      <alignment horizontal="left"/>
    </xf>
    <xf numFmtId="176" fontId="52" fillId="0" borderId="0" xfId="32" applyFont="1" applyFill="1" applyBorder="1"/>
    <xf numFmtId="177" fontId="52" fillId="0" borderId="0" xfId="33" applyNumberFormat="1" applyFont="1" applyFill="1" applyBorder="1"/>
    <xf numFmtId="176" fontId="52" fillId="0" borderId="59" xfId="32" applyFont="1" applyBorder="1" applyAlignment="1">
      <alignment horizontal="left"/>
    </xf>
    <xf numFmtId="176" fontId="52" fillId="0" borderId="1" xfId="32" applyFont="1" applyFill="1" applyBorder="1"/>
    <xf numFmtId="177" fontId="52" fillId="0" borderId="1" xfId="33" applyNumberFormat="1" applyFont="1" applyFill="1" applyBorder="1"/>
    <xf numFmtId="176" fontId="52" fillId="0" borderId="45" xfId="32" applyFont="1" applyFill="1" applyBorder="1"/>
    <xf numFmtId="176" fontId="52" fillId="0" borderId="59" xfId="32" applyFont="1" applyFill="1" applyBorder="1"/>
    <xf numFmtId="176" fontId="71" fillId="0" borderId="25" xfId="32" applyFont="1" applyBorder="1"/>
    <xf numFmtId="176" fontId="52" fillId="0" borderId="0" xfId="32" applyFont="1" applyAlignment="1">
      <alignment horizontal="left"/>
    </xf>
    <xf numFmtId="9" fontId="52" fillId="0" borderId="0" xfId="32" applyNumberFormat="1" applyFont="1" applyProtection="1"/>
    <xf numFmtId="176" fontId="55" fillId="0" borderId="1" xfId="32" applyFont="1" applyBorder="1" applyAlignment="1">
      <alignment horizontal="left"/>
    </xf>
    <xf numFmtId="4" fontId="52" fillId="0" borderId="0" xfId="31" applyNumberFormat="1" applyFont="1" applyBorder="1"/>
    <xf numFmtId="176" fontId="52" fillId="0" borderId="0" xfId="32" quotePrefix="1" applyFont="1" applyBorder="1" applyAlignment="1">
      <alignment horizontal="left"/>
    </xf>
    <xf numFmtId="176" fontId="52" fillId="0" borderId="7" xfId="32" applyFont="1" applyBorder="1"/>
    <xf numFmtId="176" fontId="52" fillId="0" borderId="1" xfId="32" applyFont="1" applyBorder="1"/>
    <xf numFmtId="176" fontId="52" fillId="0" borderId="1" xfId="32" applyFont="1" applyBorder="1" applyAlignment="1">
      <alignment horizontal="left"/>
    </xf>
    <xf numFmtId="3" fontId="52" fillId="0" borderId="1" xfId="31" applyNumberFormat="1" applyFont="1" applyBorder="1"/>
    <xf numFmtId="176" fontId="52" fillId="0" borderId="45" xfId="32" applyFont="1" applyBorder="1" applyAlignment="1">
      <alignment horizontal="left"/>
    </xf>
    <xf numFmtId="176" fontId="52" fillId="0" borderId="60" xfId="32" applyFont="1" applyBorder="1"/>
    <xf numFmtId="3" fontId="52" fillId="0" borderId="0" xfId="31" applyNumberFormat="1" applyFont="1" applyBorder="1"/>
    <xf numFmtId="176" fontId="52" fillId="0" borderId="59" xfId="32" quotePrefix="1" applyFont="1" applyBorder="1" applyAlignment="1">
      <alignment horizontal="left"/>
    </xf>
    <xf numFmtId="166" fontId="52" fillId="0" borderId="0" xfId="32" applyNumberFormat="1" applyFont="1" applyBorder="1"/>
    <xf numFmtId="176" fontId="52" fillId="0" borderId="6" xfId="32" applyFont="1" applyBorder="1"/>
    <xf numFmtId="176" fontId="52" fillId="0" borderId="89" xfId="32" applyFont="1" applyBorder="1"/>
    <xf numFmtId="166" fontId="52" fillId="0" borderId="89" xfId="32" applyNumberFormat="1" applyFont="1" applyBorder="1"/>
    <xf numFmtId="176" fontId="52" fillId="0" borderId="25" xfId="32" applyFont="1" applyBorder="1"/>
    <xf numFmtId="176" fontId="55" fillId="0" borderId="0" xfId="32" applyFont="1" applyBorder="1" applyAlignment="1">
      <alignment horizontal="left"/>
    </xf>
    <xf numFmtId="176" fontId="52" fillId="0" borderId="0" xfId="32" quotePrefix="1" applyFont="1" applyAlignment="1">
      <alignment horizontal="left"/>
    </xf>
    <xf numFmtId="176" fontId="52" fillId="0" borderId="0" xfId="35" quotePrefix="1" applyFont="1" applyAlignment="1">
      <alignment horizontal="left"/>
    </xf>
    <xf numFmtId="3" fontId="56" fillId="0" borderId="1" xfId="31" applyNumberFormat="1" applyFont="1" applyFill="1" applyBorder="1"/>
    <xf numFmtId="176" fontId="52" fillId="0" borderId="0" xfId="32" applyFont="1" applyFill="1"/>
    <xf numFmtId="176" fontId="52" fillId="0" borderId="0" xfId="32" quotePrefix="1" applyFont="1" applyFill="1" applyAlignment="1">
      <alignment horizontal="left"/>
    </xf>
    <xf numFmtId="176" fontId="52" fillId="0" borderId="0" xfId="35" applyFont="1" applyFill="1" applyAlignment="1">
      <alignment horizontal="left"/>
    </xf>
    <xf numFmtId="178" fontId="52" fillId="0" borderId="0" xfId="31" applyNumberFormat="1" applyFont="1"/>
    <xf numFmtId="176" fontId="52" fillId="0" borderId="0" xfId="31" applyFont="1" applyAlignment="1">
      <alignment horizontal="left"/>
    </xf>
    <xf numFmtId="176" fontId="52" fillId="0" borderId="0" xfId="35" applyFont="1" applyAlignment="1">
      <alignment horizontal="left"/>
    </xf>
    <xf numFmtId="176" fontId="55" fillId="0" borderId="0" xfId="32" quotePrefix="1" applyFont="1" applyAlignment="1">
      <alignment horizontal="left"/>
    </xf>
    <xf numFmtId="176" fontId="52" fillId="0" borderId="0" xfId="32" quotePrefix="1" applyFont="1" applyFill="1" applyAlignment="1">
      <alignment wrapText="1"/>
    </xf>
    <xf numFmtId="0" fontId="55" fillId="0" borderId="0" xfId="34" applyFont="1" applyAlignment="1"/>
    <xf numFmtId="2" fontId="56" fillId="0" borderId="0" xfId="32" applyNumberFormat="1" applyFont="1" applyBorder="1" applyAlignment="1">
      <alignment horizontal="center"/>
    </xf>
    <xf numFmtId="179" fontId="56" fillId="0" borderId="0" xfId="32" applyNumberFormat="1" applyFont="1" applyBorder="1" applyAlignment="1">
      <alignment horizontal="center"/>
    </xf>
    <xf numFmtId="166" fontId="56" fillId="0" borderId="0" xfId="32" applyNumberFormat="1" applyFont="1" applyBorder="1" applyAlignment="1" applyProtection="1">
      <alignment horizontal="center"/>
    </xf>
    <xf numFmtId="178" fontId="56" fillId="0" borderId="0" xfId="32" applyNumberFormat="1" applyFont="1" applyBorder="1" applyAlignment="1" applyProtection="1">
      <alignment horizontal="center"/>
    </xf>
    <xf numFmtId="3" fontId="56" fillId="0" borderId="0" xfId="32" applyNumberFormat="1" applyFont="1" applyBorder="1" applyAlignment="1" applyProtection="1">
      <alignment horizontal="center"/>
    </xf>
    <xf numFmtId="176" fontId="56" fillId="0" borderId="0" xfId="32" applyFont="1" applyBorder="1" applyAlignment="1">
      <alignment horizontal="center"/>
    </xf>
    <xf numFmtId="176" fontId="56" fillId="0" borderId="0" xfId="32" applyFont="1" applyBorder="1" applyAlignment="1">
      <alignment horizontal="left" wrapText="1"/>
    </xf>
    <xf numFmtId="2" fontId="56" fillId="0" borderId="12" xfId="32" applyNumberFormat="1" applyFont="1" applyBorder="1" applyAlignment="1">
      <alignment horizontal="center"/>
    </xf>
    <xf numFmtId="179" fontId="56" fillId="0" borderId="12" xfId="32" applyNumberFormat="1" applyFont="1" applyBorder="1" applyAlignment="1">
      <alignment horizontal="center"/>
    </xf>
    <xf numFmtId="166" fontId="56" fillId="0" borderId="12" xfId="32" applyNumberFormat="1" applyFont="1" applyBorder="1" applyAlignment="1" applyProtection="1">
      <alignment horizontal="center"/>
    </xf>
    <xf numFmtId="178" fontId="56" fillId="0" borderId="12" xfId="32" applyNumberFormat="1" applyFont="1" applyBorder="1" applyAlignment="1" applyProtection="1">
      <alignment horizontal="center"/>
    </xf>
    <xf numFmtId="3" fontId="56" fillId="0" borderId="12" xfId="32" applyNumberFormat="1" applyFont="1" applyBorder="1" applyAlignment="1" applyProtection="1">
      <alignment horizontal="center"/>
    </xf>
    <xf numFmtId="176" fontId="56" fillId="0" borderId="12" xfId="32" applyFont="1" applyBorder="1" applyAlignment="1">
      <alignment horizontal="center"/>
    </xf>
    <xf numFmtId="176" fontId="56" fillId="0" borderId="12" xfId="32" applyFont="1" applyBorder="1" applyAlignment="1">
      <alignment horizontal="left" wrapText="1"/>
    </xf>
    <xf numFmtId="2" fontId="56" fillId="0" borderId="5" xfId="32" applyNumberFormat="1" applyFont="1" applyBorder="1" applyAlignment="1">
      <alignment horizontal="center"/>
    </xf>
    <xf numFmtId="179" fontId="56" fillId="0" borderId="5" xfId="32" applyNumberFormat="1" applyFont="1" applyBorder="1" applyAlignment="1">
      <alignment horizontal="center"/>
    </xf>
    <xf numFmtId="166" fontId="56" fillId="0" borderId="5" xfId="32" applyNumberFormat="1" applyFont="1" applyBorder="1" applyAlignment="1" applyProtection="1">
      <alignment horizontal="center"/>
    </xf>
    <xf numFmtId="178" fontId="56" fillId="0" borderId="5" xfId="32" applyNumberFormat="1" applyFont="1" applyBorder="1" applyAlignment="1" applyProtection="1">
      <alignment horizontal="center"/>
    </xf>
    <xf numFmtId="172" fontId="56" fillId="0" borderId="5" xfId="34" applyNumberFormat="1" applyFont="1" applyBorder="1" applyAlignment="1" applyProtection="1">
      <alignment horizontal="center"/>
    </xf>
    <xf numFmtId="4" fontId="56" fillId="0" borderId="5" xfId="34" applyNumberFormat="1" applyFont="1" applyBorder="1" applyAlignment="1">
      <alignment horizontal="center"/>
    </xf>
    <xf numFmtId="0" fontId="56" fillId="0" borderId="5" xfId="34" applyFont="1" applyBorder="1" applyAlignment="1">
      <alignment horizontal="left"/>
    </xf>
    <xf numFmtId="2" fontId="56" fillId="0" borderId="38" xfId="32" applyNumberFormat="1" applyFont="1" applyBorder="1" applyAlignment="1">
      <alignment horizontal="center"/>
    </xf>
    <xf numFmtId="179" fontId="56" fillId="0" borderId="38" xfId="32" applyNumberFormat="1" applyFont="1" applyBorder="1" applyAlignment="1">
      <alignment horizontal="center"/>
    </xf>
    <xf numFmtId="166" fontId="56" fillId="0" borderId="38" xfId="32" applyNumberFormat="1" applyFont="1" applyBorder="1" applyAlignment="1" applyProtection="1">
      <alignment horizontal="center"/>
    </xf>
    <xf numFmtId="178" fontId="56" fillId="0" borderId="38" xfId="32" applyNumberFormat="1" applyFont="1" applyBorder="1" applyAlignment="1" applyProtection="1">
      <alignment horizontal="center"/>
    </xf>
    <xf numFmtId="3" fontId="56" fillId="0" borderId="38" xfId="34" applyNumberFormat="1" applyFont="1" applyBorder="1" applyAlignment="1" applyProtection="1">
      <alignment horizontal="center"/>
    </xf>
    <xf numFmtId="4" fontId="56" fillId="0" borderId="38" xfId="34" applyNumberFormat="1" applyFont="1" applyBorder="1" applyAlignment="1">
      <alignment horizontal="center"/>
    </xf>
    <xf numFmtId="0" fontId="56" fillId="0" borderId="38" xfId="34" applyFont="1" applyBorder="1" applyAlignment="1">
      <alignment horizontal="left"/>
    </xf>
    <xf numFmtId="170" fontId="56" fillId="0" borderId="12" xfId="32" applyNumberFormat="1" applyFont="1" applyBorder="1" applyAlignment="1" applyProtection="1">
      <alignment horizontal="center"/>
    </xf>
    <xf numFmtId="179" fontId="56" fillId="0" borderId="12" xfId="32" applyNumberFormat="1" applyFont="1" applyBorder="1" applyAlignment="1" applyProtection="1">
      <alignment horizontal="center"/>
    </xf>
    <xf numFmtId="166" fontId="56" fillId="0" borderId="12" xfId="32" quotePrefix="1" applyNumberFormat="1" applyFont="1" applyBorder="1" applyAlignment="1" applyProtection="1">
      <alignment horizontal="center"/>
    </xf>
    <xf numFmtId="178" fontId="56" fillId="0" borderId="12" xfId="32" quotePrefix="1" applyNumberFormat="1" applyFont="1" applyBorder="1" applyAlignment="1" applyProtection="1">
      <alignment horizontal="center"/>
    </xf>
    <xf numFmtId="180" fontId="56" fillId="0" borderId="12" xfId="34" quotePrefix="1" applyNumberFormat="1" applyFont="1" applyBorder="1" applyAlignment="1" applyProtection="1">
      <alignment horizontal="center"/>
    </xf>
    <xf numFmtId="164" fontId="56" fillId="0" borderId="12" xfId="34" quotePrefix="1" applyNumberFormat="1" applyFont="1" applyBorder="1" applyAlignment="1">
      <alignment horizontal="center"/>
    </xf>
    <xf numFmtId="176" fontId="56" fillId="0" borderId="12" xfId="32" applyFont="1" applyBorder="1" applyAlignment="1" applyProtection="1">
      <alignment horizontal="left"/>
      <protection locked="0"/>
    </xf>
    <xf numFmtId="170" fontId="56" fillId="0" borderId="5" xfId="32" applyNumberFormat="1" applyFont="1" applyBorder="1" applyAlignment="1" applyProtection="1">
      <alignment horizontal="center"/>
    </xf>
    <xf numFmtId="179" fontId="56" fillId="0" borderId="5" xfId="32" applyNumberFormat="1" applyFont="1" applyBorder="1" applyAlignment="1" applyProtection="1">
      <alignment horizontal="center"/>
    </xf>
    <xf numFmtId="166" fontId="56" fillId="0" borderId="5" xfId="32" quotePrefix="1" applyNumberFormat="1" applyFont="1" applyBorder="1" applyAlignment="1" applyProtection="1">
      <alignment horizontal="center"/>
    </xf>
    <xf numFmtId="178" fontId="56" fillId="0" borderId="5" xfId="32" quotePrefix="1" applyNumberFormat="1" applyFont="1" applyBorder="1" applyAlignment="1" applyProtection="1">
      <alignment horizontal="center"/>
    </xf>
    <xf numFmtId="180" fontId="56" fillId="0" borderId="5" xfId="34" quotePrefix="1" applyNumberFormat="1" applyFont="1" applyBorder="1" applyAlignment="1" applyProtection="1">
      <alignment horizontal="center"/>
    </xf>
    <xf numFmtId="176" fontId="56" fillId="0" borderId="5" xfId="32" quotePrefix="1" applyFont="1" applyBorder="1" applyAlignment="1">
      <alignment horizontal="center"/>
    </xf>
    <xf numFmtId="176" fontId="56" fillId="0" borderId="5" xfId="32" quotePrefix="1" applyFont="1" applyBorder="1" applyAlignment="1" applyProtection="1">
      <alignment horizontal="left"/>
      <protection locked="0"/>
    </xf>
    <xf numFmtId="2" fontId="56" fillId="0" borderId="5" xfId="32" applyNumberFormat="1" applyFont="1" applyBorder="1" applyAlignment="1" applyProtection="1">
      <alignment horizontal="center"/>
    </xf>
    <xf numFmtId="164" fontId="56" fillId="0" borderId="5" xfId="34" quotePrefix="1" applyNumberFormat="1" applyFont="1" applyBorder="1" applyAlignment="1">
      <alignment horizontal="center"/>
    </xf>
    <xf numFmtId="176" fontId="56" fillId="0" borderId="5" xfId="32" applyFont="1" applyBorder="1" applyAlignment="1" applyProtection="1">
      <alignment horizontal="left"/>
      <protection locked="0"/>
    </xf>
    <xf numFmtId="164" fontId="56" fillId="0" borderId="5" xfId="34" applyNumberFormat="1" applyFont="1" applyBorder="1" applyAlignment="1">
      <alignment horizontal="center"/>
    </xf>
    <xf numFmtId="172" fontId="56" fillId="0" borderId="38" xfId="32" applyNumberFormat="1" applyFont="1" applyBorder="1" applyAlignment="1" applyProtection="1">
      <alignment horizontal="center"/>
    </xf>
    <xf numFmtId="176" fontId="56" fillId="0" borderId="38" xfId="32" applyFont="1" applyBorder="1" applyAlignment="1">
      <alignment horizontal="center"/>
    </xf>
    <xf numFmtId="176" fontId="56" fillId="0" borderId="38" xfId="32" applyFont="1" applyBorder="1" applyAlignment="1" applyProtection="1">
      <alignment horizontal="left"/>
      <protection locked="0"/>
    </xf>
    <xf numFmtId="178" fontId="61" fillId="0" borderId="4" xfId="32" applyNumberFormat="1" applyFont="1" applyBorder="1" applyAlignment="1" applyProtection="1">
      <alignment horizontal="center"/>
    </xf>
    <xf numFmtId="10" fontId="61" fillId="0" borderId="4" xfId="32" applyNumberFormat="1" applyFont="1" applyBorder="1" applyAlignment="1" applyProtection="1">
      <alignment horizontal="center"/>
    </xf>
    <xf numFmtId="176" fontId="61" fillId="0" borderId="4" xfId="32" applyFont="1" applyBorder="1" applyAlignment="1">
      <alignment horizontal="center"/>
    </xf>
    <xf numFmtId="176" fontId="61" fillId="0" borderId="4" xfId="32" quotePrefix="1" applyFont="1" applyBorder="1" applyAlignment="1">
      <alignment horizontal="left"/>
    </xf>
    <xf numFmtId="181" fontId="56" fillId="0" borderId="12" xfId="32" applyNumberFormat="1" applyFont="1" applyBorder="1" applyAlignment="1" applyProtection="1">
      <alignment horizontal="center"/>
    </xf>
    <xf numFmtId="179" fontId="56" fillId="0" borderId="12" xfId="34" applyNumberFormat="1" applyFont="1" applyFill="1" applyBorder="1" applyAlignment="1" applyProtection="1">
      <alignment horizontal="center"/>
    </xf>
    <xf numFmtId="4" fontId="56" fillId="0" borderId="12" xfId="34" applyNumberFormat="1" applyFont="1" applyBorder="1" applyAlignment="1">
      <alignment horizontal="center"/>
    </xf>
    <xf numFmtId="176" fontId="56" fillId="0" borderId="12" xfId="32" applyFont="1" applyBorder="1" applyAlignment="1">
      <alignment horizontal="left"/>
    </xf>
    <xf numFmtId="170" fontId="56" fillId="0" borderId="5" xfId="32" applyNumberFormat="1" applyFont="1" applyBorder="1" applyAlignment="1">
      <alignment horizontal="center"/>
    </xf>
    <xf numFmtId="181" fontId="56" fillId="0" borderId="5" xfId="32" applyNumberFormat="1" applyFont="1" applyBorder="1" applyAlignment="1">
      <alignment horizontal="center"/>
    </xf>
    <xf numFmtId="179" fontId="56" fillId="0" borderId="5" xfId="34" applyNumberFormat="1" applyFont="1" applyFill="1" applyBorder="1" applyAlignment="1" applyProtection="1">
      <alignment horizontal="center"/>
    </xf>
    <xf numFmtId="182" fontId="56" fillId="0" borderId="5" xfId="32" applyNumberFormat="1" applyFont="1" applyBorder="1" applyAlignment="1" applyProtection="1">
      <alignment horizontal="center"/>
    </xf>
    <xf numFmtId="182" fontId="56" fillId="0" borderId="5" xfId="32" applyNumberFormat="1" applyFont="1" applyBorder="1" applyAlignment="1">
      <alignment horizontal="center"/>
    </xf>
    <xf numFmtId="11" fontId="56" fillId="0" borderId="5" xfId="34" applyNumberFormat="1" applyFont="1" applyFill="1" applyBorder="1" applyAlignment="1" applyProtection="1">
      <alignment horizontal="center"/>
    </xf>
    <xf numFmtId="170" fontId="56" fillId="0" borderId="38" xfId="32" applyNumberFormat="1" applyFont="1" applyBorder="1" applyAlignment="1">
      <alignment horizontal="center"/>
    </xf>
    <xf numFmtId="181" fontId="56" fillId="0" borderId="38" xfId="32" applyNumberFormat="1" applyFont="1" applyBorder="1" applyAlignment="1">
      <alignment horizontal="center"/>
    </xf>
    <xf numFmtId="179" fontId="56" fillId="0" borderId="38" xfId="34" applyNumberFormat="1" applyFont="1" applyFill="1" applyBorder="1" applyAlignment="1" applyProtection="1">
      <alignment horizontal="center"/>
    </xf>
    <xf numFmtId="176" fontId="58" fillId="8" borderId="61" xfId="32" applyFont="1" applyFill="1" applyBorder="1" applyAlignment="1">
      <alignment horizontal="center" wrapText="1"/>
    </xf>
    <xf numFmtId="176" fontId="58" fillId="8" borderId="62" xfId="32" applyFont="1" applyFill="1" applyBorder="1" applyAlignment="1">
      <alignment horizontal="center" wrapText="1"/>
    </xf>
    <xf numFmtId="183" fontId="58" fillId="8" borderId="62" xfId="32" applyNumberFormat="1" applyFont="1" applyFill="1" applyBorder="1" applyAlignment="1">
      <alignment horizontal="center" wrapText="1"/>
    </xf>
    <xf numFmtId="176" fontId="58" fillId="8" borderId="67" xfId="32" applyFont="1" applyFill="1" applyBorder="1" applyAlignment="1">
      <alignment horizontal="center"/>
    </xf>
    <xf numFmtId="176" fontId="58" fillId="8" borderId="68" xfId="32" applyFont="1" applyFill="1" applyBorder="1" applyAlignment="1">
      <alignment horizontal="center"/>
    </xf>
    <xf numFmtId="176" fontId="58" fillId="8" borderId="69" xfId="32" applyFont="1" applyFill="1" applyBorder="1" applyAlignment="1">
      <alignment horizontal="center"/>
    </xf>
    <xf numFmtId="0" fontId="56" fillId="0" borderId="0" xfId="23" applyFont="1" applyAlignment="1">
      <alignment horizontal="centerContinuous"/>
    </xf>
    <xf numFmtId="0" fontId="56" fillId="0" borderId="0" xfId="23" applyFont="1" applyBorder="1" applyAlignment="1">
      <alignment horizontal="centerContinuous"/>
    </xf>
    <xf numFmtId="0" fontId="56" fillId="0" borderId="0" xfId="25" applyFont="1" applyBorder="1" applyAlignment="1">
      <alignment horizontal="centerContinuous" vertical="center"/>
    </xf>
    <xf numFmtId="0" fontId="76" fillId="0" borderId="91" xfId="23" applyFont="1" applyBorder="1"/>
    <xf numFmtId="2" fontId="76" fillId="0" borderId="92" xfId="23" applyNumberFormat="1" applyFont="1" applyBorder="1"/>
    <xf numFmtId="0" fontId="77" fillId="0" borderId="92" xfId="23" applyFont="1" applyBorder="1"/>
    <xf numFmtId="0" fontId="76" fillId="0" borderId="26" xfId="23" applyFont="1" applyBorder="1" applyAlignment="1">
      <alignment horizontal="center"/>
    </xf>
    <xf numFmtId="0" fontId="77" fillId="0" borderId="93" xfId="23" applyFont="1" applyBorder="1"/>
    <xf numFmtId="0" fontId="77" fillId="0" borderId="0" xfId="23" applyFont="1" applyBorder="1"/>
    <xf numFmtId="0" fontId="76" fillId="0" borderId="22" xfId="23" applyFont="1" applyBorder="1" applyAlignment="1">
      <alignment horizontal="center"/>
    </xf>
    <xf numFmtId="170" fontId="77" fillId="0" borderId="0" xfId="23" applyNumberFormat="1" applyFont="1" applyBorder="1"/>
    <xf numFmtId="0" fontId="76" fillId="0" borderId="93" xfId="23" applyFont="1" applyBorder="1"/>
    <xf numFmtId="3" fontId="76" fillId="0" borderId="0" xfId="23" applyNumberFormat="1" applyFont="1" applyBorder="1"/>
    <xf numFmtId="3" fontId="56" fillId="0" borderId="0" xfId="23" applyNumberFormat="1" applyFont="1"/>
    <xf numFmtId="3" fontId="77" fillId="0" borderId="0" xfId="23" applyNumberFormat="1" applyFont="1" applyBorder="1"/>
    <xf numFmtId="2" fontId="77" fillId="0" borderId="0" xfId="23" applyNumberFormat="1" applyFont="1" applyBorder="1"/>
    <xf numFmtId="0" fontId="76" fillId="0" borderId="30" xfId="23" applyFont="1" applyBorder="1" applyAlignment="1">
      <alignment horizontal="center"/>
    </xf>
    <xf numFmtId="3" fontId="76" fillId="0" borderId="92" xfId="23" applyNumberFormat="1" applyFont="1" applyBorder="1"/>
    <xf numFmtId="9" fontId="77" fillId="0" borderId="0" xfId="28" applyFont="1" applyBorder="1"/>
    <xf numFmtId="0" fontId="77" fillId="0" borderId="57" xfId="23" applyFont="1" applyBorder="1"/>
    <xf numFmtId="3" fontId="77" fillId="0" borderId="94" xfId="23" applyNumberFormat="1" applyFont="1" applyBorder="1"/>
    <xf numFmtId="0" fontId="77" fillId="0" borderId="94" xfId="23" applyFont="1" applyBorder="1"/>
    <xf numFmtId="0" fontId="61" fillId="0" borderId="0" xfId="25" applyFont="1" applyBorder="1" applyAlignment="1">
      <alignment horizontal="center" vertical="center"/>
    </xf>
    <xf numFmtId="170" fontId="52" fillId="0" borderId="0" xfId="36" applyNumberFormat="1" applyFont="1" applyFill="1"/>
    <xf numFmtId="170" fontId="80" fillId="0" borderId="0" xfId="36" applyNumberFormat="1" applyFont="1" applyFill="1"/>
    <xf numFmtId="170" fontId="52" fillId="0" borderId="0" xfId="36" applyNumberFormat="1" applyFont="1" applyFill="1" applyAlignment="1">
      <alignment horizontal="right"/>
    </xf>
    <xf numFmtId="170" fontId="52" fillId="0" borderId="0" xfId="36" applyNumberFormat="1" applyFont="1"/>
    <xf numFmtId="170" fontId="52" fillId="0" borderId="4" xfId="36" applyNumberFormat="1" applyFont="1" applyFill="1" applyBorder="1" applyAlignment="1">
      <alignment horizontal="center"/>
    </xf>
    <xf numFmtId="0" fontId="52" fillId="0" borderId="4" xfId="36" applyNumberFormat="1" applyFont="1" applyFill="1" applyBorder="1" applyAlignment="1">
      <alignment horizontal="center"/>
    </xf>
    <xf numFmtId="3" fontId="52" fillId="0" borderId="4" xfId="36" applyNumberFormat="1" applyFont="1" applyFill="1" applyBorder="1" applyAlignment="1">
      <alignment horizontal="center"/>
    </xf>
    <xf numFmtId="1" fontId="52" fillId="0" borderId="4" xfId="36" applyNumberFormat="1" applyFont="1" applyFill="1" applyBorder="1" applyAlignment="1">
      <alignment horizontal="center"/>
    </xf>
    <xf numFmtId="170" fontId="52" fillId="0" borderId="4" xfId="36" applyNumberFormat="1" applyFont="1" applyFill="1" applyBorder="1" applyAlignment="1">
      <alignment horizontal="left"/>
    </xf>
    <xf numFmtId="170" fontId="81" fillId="8" borderId="95" xfId="36" applyNumberFormat="1" applyFont="1" applyFill="1" applyBorder="1" applyAlignment="1">
      <alignment horizontal="center" wrapText="1"/>
    </xf>
    <xf numFmtId="170" fontId="81" fillId="8" borderId="79" xfId="36" applyNumberFormat="1" applyFont="1" applyFill="1" applyBorder="1" applyAlignment="1">
      <alignment horizontal="center" wrapText="1"/>
    </xf>
    <xf numFmtId="0" fontId="81" fillId="8" borderId="79" xfId="36" applyFont="1" applyFill="1" applyBorder="1" applyAlignment="1">
      <alignment horizontal="center" wrapText="1"/>
    </xf>
    <xf numFmtId="170" fontId="81" fillId="8" borderId="80" xfId="36" applyNumberFormat="1" applyFont="1" applyFill="1" applyBorder="1" applyAlignment="1">
      <alignment horizontal="center" wrapText="1"/>
    </xf>
    <xf numFmtId="170" fontId="52" fillId="0" borderId="0" xfId="36" applyNumberFormat="1" applyFont="1" applyFill="1" applyAlignment="1">
      <alignment horizontal="center"/>
    </xf>
    <xf numFmtId="0" fontId="55" fillId="0" borderId="0" xfId="23" applyFont="1" applyFill="1" applyAlignment="1">
      <alignment horizontal="centerContinuous"/>
    </xf>
    <xf numFmtId="0" fontId="52" fillId="0" borderId="0" xfId="23" applyFont="1" applyFill="1" applyAlignment="1">
      <alignment horizontal="left"/>
    </xf>
    <xf numFmtId="170" fontId="55" fillId="0" borderId="0" xfId="36" applyNumberFormat="1" applyFont="1" applyFill="1" applyAlignment="1">
      <alignment horizontal="centerContinuous"/>
    </xf>
    <xf numFmtId="170" fontId="52" fillId="0" borderId="4" xfId="23" applyNumberFormat="1" applyFont="1" applyBorder="1"/>
    <xf numFmtId="0" fontId="52" fillId="0" borderId="4" xfId="23" applyFont="1" applyBorder="1"/>
    <xf numFmtId="3" fontId="52" fillId="0" borderId="4" xfId="23" applyNumberFormat="1" applyFont="1" applyFill="1" applyBorder="1" applyAlignment="1">
      <alignment horizontal="right"/>
    </xf>
    <xf numFmtId="184" fontId="52" fillId="0" borderId="4" xfId="37" applyNumberFormat="1" applyFont="1" applyFill="1" applyBorder="1"/>
    <xf numFmtId="0" fontId="55" fillId="0" borderId="0" xfId="25" applyFont="1" applyBorder="1" applyAlignment="1">
      <alignment horizontal="center" vertical="center"/>
    </xf>
    <xf numFmtId="0" fontId="55" fillId="0" borderId="38" xfId="23" applyFont="1" applyFill="1" applyBorder="1" applyAlignment="1">
      <alignment horizontal="left"/>
    </xf>
    <xf numFmtId="2" fontId="55" fillId="0" borderId="38" xfId="23" applyNumberFormat="1" applyFont="1" applyFill="1" applyBorder="1" applyAlignment="1">
      <alignment horizontal="center"/>
    </xf>
    <xf numFmtId="0" fontId="55" fillId="0" borderId="5" xfId="23" applyFont="1" applyFill="1" applyBorder="1" applyAlignment="1">
      <alignment horizontal="left"/>
    </xf>
    <xf numFmtId="2" fontId="55" fillId="0" borderId="5" xfId="23" applyNumberFormat="1" applyFont="1" applyFill="1" applyBorder="1" applyAlignment="1">
      <alignment horizontal="center"/>
    </xf>
    <xf numFmtId="0" fontId="55" fillId="0" borderId="12" xfId="23" applyFont="1" applyFill="1" applyBorder="1" applyAlignment="1">
      <alignment horizontal="left"/>
    </xf>
    <xf numFmtId="2" fontId="55" fillId="0" borderId="12" xfId="23" applyNumberFormat="1" applyFont="1" applyFill="1" applyBorder="1" applyAlignment="1">
      <alignment horizontal="center"/>
    </xf>
    <xf numFmtId="0" fontId="58" fillId="8" borderId="62" xfId="24" applyFont="1" applyFill="1" applyBorder="1" applyAlignment="1">
      <alignment horizontal="center"/>
    </xf>
    <xf numFmtId="0" fontId="61" fillId="0" borderId="0" xfId="29" applyFont="1" applyBorder="1">
      <alignment vertical="top"/>
    </xf>
    <xf numFmtId="0" fontId="56" fillId="0" borderId="0" xfId="29" applyFont="1" applyBorder="1">
      <alignment vertical="top"/>
    </xf>
    <xf numFmtId="0" fontId="56" fillId="0" borderId="0" xfId="29" applyFont="1">
      <alignment vertical="top"/>
    </xf>
    <xf numFmtId="9" fontId="56" fillId="0" borderId="0" xfId="38" applyNumberFormat="1" applyFont="1" applyFill="1" applyAlignment="1">
      <alignment horizontal="center"/>
    </xf>
    <xf numFmtId="0" fontId="52" fillId="0" borderId="0" xfId="29" applyFont="1">
      <alignment vertical="top"/>
    </xf>
    <xf numFmtId="0" fontId="56" fillId="0" borderId="0" xfId="29" applyFont="1" applyAlignment="1">
      <alignment horizontal="left" vertical="top"/>
    </xf>
    <xf numFmtId="0" fontId="61" fillId="0" borderId="0" xfId="29" applyFont="1">
      <alignment vertical="top"/>
    </xf>
    <xf numFmtId="0" fontId="56" fillId="0" borderId="0" xfId="29" applyFont="1" applyFill="1" applyBorder="1" applyAlignment="1">
      <alignment horizontal="right"/>
    </xf>
    <xf numFmtId="0" fontId="56" fillId="0" borderId="41" xfId="29" applyFont="1" applyBorder="1">
      <alignment vertical="top"/>
    </xf>
    <xf numFmtId="0" fontId="56" fillId="0" borderId="6" xfId="29" applyFont="1" applyBorder="1">
      <alignment vertical="top"/>
    </xf>
    <xf numFmtId="2" fontId="56" fillId="0" borderId="21" xfId="29" applyNumberFormat="1" applyFont="1" applyBorder="1" applyAlignment="1">
      <alignment horizontal="center"/>
    </xf>
    <xf numFmtId="0" fontId="56" fillId="0" borderId="22" xfId="29" applyFont="1" applyBorder="1">
      <alignment vertical="top"/>
    </xf>
    <xf numFmtId="0" fontId="56" fillId="0" borderId="60" xfId="29" applyFont="1" applyBorder="1">
      <alignment vertical="top"/>
    </xf>
    <xf numFmtId="2" fontId="56" fillId="0" borderId="48" xfId="29" applyNumberFormat="1" applyFont="1" applyBorder="1" applyAlignment="1">
      <alignment horizontal="center"/>
    </xf>
    <xf numFmtId="0" fontId="56" fillId="0" borderId="42" xfId="29" applyFont="1" applyBorder="1">
      <alignment vertical="top"/>
    </xf>
    <xf numFmtId="0" fontId="56" fillId="0" borderId="7" xfId="29" applyFont="1" applyBorder="1">
      <alignment vertical="top"/>
    </xf>
    <xf numFmtId="2" fontId="56" fillId="0" borderId="34" xfId="29" applyNumberFormat="1" applyFont="1" applyBorder="1" applyAlignment="1">
      <alignment horizontal="center"/>
    </xf>
    <xf numFmtId="0" fontId="61" fillId="0" borderId="26" xfId="29" applyFont="1" applyBorder="1">
      <alignment vertical="top"/>
    </xf>
    <xf numFmtId="0" fontId="61" fillId="0" borderId="92" xfId="29" applyFont="1" applyBorder="1">
      <alignment vertical="top"/>
    </xf>
    <xf numFmtId="164" fontId="61" fillId="0" borderId="102" xfId="29" applyNumberFormat="1" applyFont="1" applyBorder="1" applyAlignment="1">
      <alignment horizontal="center"/>
    </xf>
    <xf numFmtId="0" fontId="64" fillId="0" borderId="0" xfId="29" applyFont="1">
      <alignment vertical="top"/>
    </xf>
    <xf numFmtId="173" fontId="56" fillId="0" borderId="0" xfId="29" applyNumberFormat="1" applyFont="1">
      <alignment vertical="top"/>
    </xf>
    <xf numFmtId="0" fontId="56" fillId="0" borderId="0" xfId="24" applyFont="1" applyAlignment="1">
      <alignment horizontal="right"/>
    </xf>
    <xf numFmtId="164" fontId="56" fillId="0" borderId="0" xfId="29" applyNumberFormat="1" applyFont="1">
      <alignment vertical="top"/>
    </xf>
    <xf numFmtId="0" fontId="61" fillId="0" borderId="0" xfId="23" applyFont="1" applyAlignment="1">
      <alignment horizontal="center"/>
    </xf>
    <xf numFmtId="0" fontId="61" fillId="0" borderId="0" xfId="29" applyFont="1" applyAlignment="1">
      <alignment horizontal="center"/>
    </xf>
    <xf numFmtId="0" fontId="56" fillId="0" borderId="0" xfId="29" quotePrefix="1" applyFont="1" applyAlignment="1">
      <alignment horizontal="center"/>
    </xf>
    <xf numFmtId="2" fontId="56" fillId="0" borderId="0" xfId="29" applyNumberFormat="1" applyFont="1" applyBorder="1" applyAlignment="1">
      <alignment horizontal="center"/>
    </xf>
    <xf numFmtId="0" fontId="61" fillId="0" borderId="0" xfId="29" applyFont="1" applyAlignment="1">
      <alignment horizontal="left"/>
    </xf>
    <xf numFmtId="0" fontId="61" fillId="0" borderId="0" xfId="29" quotePrefix="1" applyFont="1" applyAlignment="1">
      <alignment horizontal="center"/>
    </xf>
    <xf numFmtId="0" fontId="56" fillId="0" borderId="0" xfId="29" applyFont="1" applyAlignment="1">
      <alignment horizontal="left"/>
    </xf>
    <xf numFmtId="2" fontId="56" fillId="0" borderId="0" xfId="29" quotePrefix="1" applyNumberFormat="1" applyFont="1">
      <alignment vertical="top"/>
    </xf>
    <xf numFmtId="0" fontId="56" fillId="0" borderId="0" xfId="29" applyFont="1" applyAlignment="1"/>
    <xf numFmtId="0" fontId="56" fillId="0" borderId="0" xfId="29" quotePrefix="1" applyFont="1">
      <alignment vertical="top"/>
    </xf>
    <xf numFmtId="2" fontId="56" fillId="0" borderId="0" xfId="29" applyNumberFormat="1" applyFont="1">
      <alignment vertical="top"/>
    </xf>
    <xf numFmtId="173" fontId="56" fillId="0" borderId="0" xfId="29" quotePrefix="1" applyNumberFormat="1" applyFont="1">
      <alignment vertical="top"/>
    </xf>
    <xf numFmtId="3" fontId="56" fillId="0" borderId="0" xfId="29" applyNumberFormat="1" applyFont="1">
      <alignment vertical="top"/>
    </xf>
    <xf numFmtId="173" fontId="56" fillId="0" borderId="0" xfId="29" quotePrefix="1" applyNumberFormat="1" applyFont="1" applyAlignment="1">
      <alignment horizontal="center"/>
    </xf>
    <xf numFmtId="0" fontId="56" fillId="0" borderId="0" xfId="29" applyFont="1" applyAlignment="1">
      <alignment horizontal="centerContinuous"/>
    </xf>
    <xf numFmtId="0" fontId="56" fillId="0" borderId="0" xfId="29" applyFont="1" applyAlignment="1">
      <alignment horizontal="center" vertical="top"/>
    </xf>
    <xf numFmtId="0" fontId="54" fillId="8" borderId="62" xfId="23" applyFont="1" applyFill="1" applyBorder="1" applyAlignment="1">
      <alignment horizontal="center"/>
    </xf>
    <xf numFmtId="2" fontId="1" fillId="0" borderId="0" xfId="23" applyNumberFormat="1"/>
    <xf numFmtId="2" fontId="52" fillId="0" borderId="0" xfId="23" applyNumberFormat="1" applyFont="1" applyFill="1" applyAlignment="1">
      <alignment horizontal="center"/>
    </xf>
    <xf numFmtId="2" fontId="52" fillId="0" borderId="0" xfId="23" applyNumberFormat="1" applyFont="1" applyFill="1"/>
    <xf numFmtId="9" fontId="52" fillId="0" borderId="0" xfId="23" applyNumberFormat="1" applyFont="1"/>
    <xf numFmtId="9" fontId="52" fillId="0" borderId="0" xfId="23" applyNumberFormat="1" applyFont="1" applyFill="1"/>
    <xf numFmtId="16" fontId="40" fillId="0" borderId="0" xfId="23" quotePrefix="1" applyNumberFormat="1" applyFont="1"/>
    <xf numFmtId="0" fontId="40" fillId="0" borderId="0" xfId="23" quotePrefix="1" applyFont="1" applyAlignment="1">
      <alignment horizontal="left"/>
    </xf>
    <xf numFmtId="6" fontId="40" fillId="0" borderId="0" xfId="23" applyNumberFormat="1" applyFont="1"/>
    <xf numFmtId="8" fontId="40" fillId="0" borderId="0" xfId="23" applyNumberFormat="1" applyFont="1"/>
    <xf numFmtId="0" fontId="40" fillId="0" borderId="0" xfId="23" quotePrefix="1" applyFont="1"/>
    <xf numFmtId="0" fontId="8" fillId="0" borderId="4" xfId="0" applyFont="1" applyFill="1" applyBorder="1" applyAlignment="1">
      <alignment horizontal="center" vertical="center" wrapText="1"/>
    </xf>
    <xf numFmtId="0" fontId="8" fillId="0" borderId="38" xfId="0" applyFont="1" applyBorder="1" applyAlignment="1">
      <alignment horizontal="center" vertical="center" wrapText="1"/>
    </xf>
    <xf numFmtId="0" fontId="0" fillId="0" borderId="12" xfId="0" applyBorder="1" applyAlignment="1">
      <alignment horizontal="center" vertical="center" wrapText="1"/>
    </xf>
    <xf numFmtId="0" fontId="8" fillId="0" borderId="8" xfId="0" applyFont="1" applyBorder="1" applyAlignment="1">
      <alignment horizontal="center" vertical="center" wrapText="1"/>
    </xf>
    <xf numFmtId="0" fontId="0" fillId="0" borderId="8" xfId="0" applyBorder="1" applyAlignment="1">
      <alignment horizontal="center" vertical="center" wrapText="1"/>
    </xf>
    <xf numFmtId="0" fontId="8" fillId="0" borderId="4" xfId="0" applyFont="1" applyFill="1" applyBorder="1" applyAlignment="1">
      <alignment horizontal="center" vertical="center" wrapText="1"/>
    </xf>
    <xf numFmtId="0" fontId="0" fillId="0" borderId="4" xfId="0" applyBorder="1" applyAlignment="1">
      <alignment horizontal="center" vertical="center" wrapText="1"/>
    </xf>
    <xf numFmtId="0" fontId="8" fillId="0" borderId="9" xfId="0" applyFont="1" applyBorder="1" applyAlignment="1">
      <alignment horizontal="center" vertical="center" wrapText="1"/>
    </xf>
    <xf numFmtId="0" fontId="0" fillId="0" borderId="9" xfId="0" applyBorder="1" applyAlignment="1">
      <alignment horizontal="center" vertical="center" wrapText="1"/>
    </xf>
    <xf numFmtId="0" fontId="12" fillId="0" borderId="4" xfId="0" applyFont="1" applyBorder="1" applyAlignment="1">
      <alignment vertical="center" wrapText="1"/>
    </xf>
    <xf numFmtId="0" fontId="12" fillId="0" borderId="4" xfId="0" applyFont="1" applyBorder="1" applyAlignment="1">
      <alignment vertical="center"/>
    </xf>
    <xf numFmtId="0" fontId="12" fillId="0" borderId="4" xfId="0" applyFont="1" applyFill="1" applyBorder="1" applyAlignment="1">
      <alignment horizontal="center" vertical="center" wrapText="1"/>
    </xf>
    <xf numFmtId="0" fontId="8" fillId="0" borderId="21" xfId="0" applyFont="1" applyBorder="1" applyAlignment="1">
      <alignment horizontal="center" vertical="center" wrapText="1"/>
    </xf>
    <xf numFmtId="0" fontId="8" fillId="0" borderId="34" xfId="0" applyFont="1" applyBorder="1" applyAlignment="1">
      <alignment horizontal="center" vertical="center" wrapText="1"/>
    </xf>
    <xf numFmtId="0" fontId="12" fillId="0" borderId="38" xfId="0" applyFont="1" applyBorder="1" applyAlignment="1">
      <alignment vertical="center" wrapText="1"/>
    </xf>
    <xf numFmtId="0" fontId="12" fillId="0" borderId="12" xfId="0" applyFont="1" applyBorder="1" applyAlignment="1">
      <alignment vertical="center" wrapText="1"/>
    </xf>
    <xf numFmtId="0" fontId="8" fillId="0" borderId="12" xfId="0" applyFont="1" applyBorder="1" applyAlignment="1">
      <alignment horizontal="center" vertical="center" wrapText="1"/>
    </xf>
    <xf numFmtId="0" fontId="7" fillId="0" borderId="0" xfId="0" applyFont="1" applyAlignment="1">
      <alignment horizontal="center"/>
    </xf>
    <xf numFmtId="0" fontId="22" fillId="0" borderId="0" xfId="0" applyFont="1" applyAlignment="1">
      <alignment horizontal="center"/>
    </xf>
    <xf numFmtId="0" fontId="16" fillId="0" borderId="36"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37"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7" xfId="0" applyFont="1" applyBorder="1" applyAlignment="1">
      <alignment horizontal="center" vertical="center" wrapText="1"/>
    </xf>
    <xf numFmtId="0" fontId="27" fillId="0" borderId="8" xfId="0" applyFont="1" applyBorder="1" applyAlignment="1">
      <alignment horizontal="center" vertical="center" wrapText="1"/>
    </xf>
    <xf numFmtId="0" fontId="16" fillId="0" borderId="32"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2" xfId="0" applyFont="1" applyBorder="1" applyAlignment="1">
      <alignment horizontal="center" vertical="center" wrapText="1"/>
    </xf>
    <xf numFmtId="0" fontId="16" fillId="0" borderId="12" xfId="0" applyFont="1" applyBorder="1" applyAlignment="1">
      <alignment horizontal="center" vertical="center" wrapText="1"/>
    </xf>
    <xf numFmtId="0" fontId="16" fillId="4" borderId="38" xfId="0" applyFont="1" applyFill="1" applyBorder="1" applyAlignment="1">
      <alignment horizontal="center" vertical="center" wrapText="1"/>
    </xf>
    <xf numFmtId="0" fontId="16" fillId="4" borderId="12" xfId="0" applyFont="1" applyFill="1" applyBorder="1" applyAlignment="1">
      <alignment horizontal="center" vertical="center" wrapText="1"/>
    </xf>
    <xf numFmtId="0" fontId="26" fillId="0" borderId="5" xfId="0" applyFont="1" applyBorder="1" applyAlignment="1">
      <alignment horizontal="center" wrapText="1"/>
    </xf>
    <xf numFmtId="0" fontId="26" fillId="0" borderId="12" xfId="0" applyFont="1" applyBorder="1" applyAlignment="1">
      <alignment horizontal="center" wrapText="1"/>
    </xf>
    <xf numFmtId="0" fontId="8" fillId="0" borderId="0" xfId="0" applyFont="1" applyBorder="1" applyAlignment="1">
      <alignment vertical="center" wrapText="1"/>
    </xf>
    <xf numFmtId="0" fontId="0" fillId="0" borderId="0" xfId="0" applyBorder="1" applyAlignment="1">
      <alignment vertical="center" wrapText="1"/>
    </xf>
    <xf numFmtId="0" fontId="0" fillId="0" borderId="5" xfId="0" applyBorder="1" applyAlignment="1">
      <alignment horizontal="center" vertical="center" wrapText="1"/>
    </xf>
    <xf numFmtId="0" fontId="17" fillId="0" borderId="38" xfId="0" applyFont="1" applyBorder="1" applyAlignment="1">
      <alignment horizontal="center" vertical="center" wrapText="1"/>
    </xf>
    <xf numFmtId="0" fontId="12" fillId="0" borderId="9" xfId="0" applyFont="1" applyBorder="1" applyAlignment="1">
      <alignment vertical="center" wrapText="1"/>
    </xf>
    <xf numFmtId="0" fontId="12" fillId="0" borderId="9" xfId="0" applyFont="1" applyBorder="1" applyAlignment="1">
      <alignment vertical="center"/>
    </xf>
    <xf numFmtId="0" fontId="7" fillId="0" borderId="0" xfId="0" applyFont="1" applyBorder="1" applyAlignment="1">
      <alignment horizontal="center" vertical="center" wrapText="1"/>
    </xf>
    <xf numFmtId="0" fontId="15" fillId="0" borderId="31" xfId="0" applyFont="1"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15" fillId="0" borderId="32" xfId="0" applyFont="1" applyBorder="1" applyAlignment="1">
      <alignment horizontal="center" vertical="center" wrapText="1"/>
    </xf>
    <xf numFmtId="0" fontId="0" fillId="0" borderId="12" xfId="0" applyBorder="1"/>
    <xf numFmtId="0" fontId="8" fillId="0" borderId="0" xfId="0" applyFont="1" applyBorder="1" applyAlignment="1">
      <alignment horizontal="left" vertical="center" wrapText="1"/>
    </xf>
    <xf numFmtId="0" fontId="15" fillId="0" borderId="33" xfId="0" applyFont="1" applyBorder="1" applyAlignment="1">
      <alignment horizontal="center" vertical="center" wrapText="1"/>
    </xf>
    <xf numFmtId="0" fontId="0" fillId="0" borderId="48" xfId="0" applyBorder="1" applyAlignment="1">
      <alignment horizontal="center" vertical="center" wrapText="1"/>
    </xf>
    <xf numFmtId="0" fontId="0" fillId="0" borderId="34" xfId="0" applyBorder="1" applyAlignment="1">
      <alignment horizontal="center" vertical="center" wrapText="1"/>
    </xf>
    <xf numFmtId="0" fontId="15" fillId="4" borderId="38"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17" fillId="0" borderId="23" xfId="0" applyFont="1" applyBorder="1" applyAlignment="1">
      <alignment horizontal="center" vertical="center" wrapText="1"/>
    </xf>
    <xf numFmtId="0" fontId="25" fillId="0" borderId="0" xfId="0" applyFont="1" applyBorder="1" applyAlignment="1">
      <alignment horizontal="left" vertical="center" wrapText="1"/>
    </xf>
    <xf numFmtId="0" fontId="12" fillId="0" borderId="0" xfId="0" applyFont="1" applyBorder="1" applyAlignment="1">
      <alignment horizontal="left" vertical="center" wrapText="1"/>
    </xf>
    <xf numFmtId="0" fontId="0" fillId="0" borderId="51" xfId="0" applyBorder="1" applyAlignment="1">
      <alignment horizontal="center" vertical="center" wrapText="1"/>
    </xf>
    <xf numFmtId="0" fontId="12" fillId="0" borderId="11" xfId="0" applyFont="1" applyBorder="1" applyAlignment="1">
      <alignment vertical="center"/>
    </xf>
    <xf numFmtId="0" fontId="0" fillId="0" borderId="50" xfId="0" applyBorder="1" applyAlignment="1">
      <alignment horizontal="center" vertical="center" wrapText="1"/>
    </xf>
    <xf numFmtId="0" fontId="28" fillId="0" borderId="52" xfId="0" applyFont="1" applyBorder="1" applyAlignment="1">
      <alignment horizontal="left" vertical="center" wrapText="1"/>
    </xf>
    <xf numFmtId="0" fontId="0" fillId="0" borderId="53" xfId="0" applyBorder="1" applyAlignment="1">
      <alignment horizontal="left" vertical="center" wrapText="1"/>
    </xf>
    <xf numFmtId="0" fontId="0" fillId="0" borderId="35" xfId="0" applyBorder="1" applyAlignment="1">
      <alignment horizontal="left" vertical="center" wrapText="1"/>
    </xf>
    <xf numFmtId="0" fontId="0" fillId="0" borderId="0" xfId="0" applyBorder="1" applyAlignment="1">
      <alignment horizontal="center" vertical="center" wrapText="1"/>
    </xf>
    <xf numFmtId="0" fontId="15" fillId="0" borderId="47" xfId="0" applyFont="1" applyBorder="1" applyAlignment="1">
      <alignment horizontal="center" vertical="center" wrapText="1"/>
    </xf>
    <xf numFmtId="0" fontId="9" fillId="5" borderId="36" xfId="0" applyFont="1" applyFill="1" applyBorder="1" applyAlignment="1">
      <alignment horizontal="center" vertical="center" wrapText="1"/>
    </xf>
    <xf numFmtId="0" fontId="15" fillId="0" borderId="36" xfId="0" applyFont="1" applyBorder="1" applyAlignment="1">
      <alignment horizontal="center" vertical="center" wrapText="1"/>
    </xf>
    <xf numFmtId="0" fontId="17" fillId="0" borderId="0" xfId="0" applyFont="1" applyBorder="1" applyAlignment="1">
      <alignment horizontal="left" vertical="center" wrapText="1"/>
    </xf>
    <xf numFmtId="0" fontId="9" fillId="0" borderId="36" xfId="0" applyFont="1" applyBorder="1" applyAlignment="1">
      <alignment horizontal="center" vertical="center" wrapText="1"/>
    </xf>
    <xf numFmtId="0" fontId="9" fillId="0" borderId="4" xfId="0" applyFont="1" applyBorder="1" applyAlignment="1">
      <alignment horizontal="center" vertical="center" wrapText="1"/>
    </xf>
    <xf numFmtId="0" fontId="9" fillId="0" borderId="37" xfId="0" applyFont="1" applyBorder="1" applyAlignment="1">
      <alignment horizontal="center" vertical="center" wrapText="1"/>
    </xf>
    <xf numFmtId="0" fontId="9" fillId="0" borderId="35" xfId="0" applyFont="1" applyFill="1" applyBorder="1" applyAlignment="1">
      <alignment horizontal="center" vertical="center" wrapText="1"/>
    </xf>
    <xf numFmtId="0" fontId="9" fillId="0" borderId="37" xfId="0" applyFont="1" applyFill="1" applyBorder="1" applyAlignment="1">
      <alignment horizontal="center" vertical="center" wrapText="1"/>
    </xf>
    <xf numFmtId="0" fontId="24" fillId="0" borderId="0" xfId="0" applyFont="1" applyFill="1" applyAlignment="1">
      <alignment horizontal="left" vertical="center" wrapText="1"/>
    </xf>
    <xf numFmtId="0" fontId="12" fillId="0" borderId="0" xfId="0" applyFont="1" applyFill="1" applyAlignment="1">
      <alignment horizontal="left" vertical="center" wrapText="1"/>
    </xf>
    <xf numFmtId="0" fontId="4" fillId="0" borderId="0" xfId="0" applyFont="1" applyAlignment="1">
      <alignment horizontal="left"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4" fillId="0" borderId="0" xfId="0" applyFont="1" applyBorder="1" applyAlignment="1">
      <alignment horizontal="left" vertical="center" wrapText="1"/>
    </xf>
    <xf numFmtId="0" fontId="9" fillId="0" borderId="54" xfId="0" applyFont="1" applyFill="1" applyBorder="1" applyAlignment="1">
      <alignment horizontal="center" vertical="center" wrapText="1"/>
    </xf>
    <xf numFmtId="0" fontId="9" fillId="0" borderId="18" xfId="0" applyFont="1" applyFill="1" applyBorder="1" applyAlignment="1">
      <alignment horizontal="center" vertical="center" wrapText="1"/>
    </xf>
    <xf numFmtId="0" fontId="9" fillId="0" borderId="0" xfId="0" applyFont="1" applyFill="1" applyBorder="1" applyAlignment="1">
      <alignment horizontal="left" vertical="center" wrapText="1"/>
    </xf>
    <xf numFmtId="0" fontId="23" fillId="0" borderId="0" xfId="0" applyFont="1" applyBorder="1" applyAlignment="1">
      <alignment horizontal="left" vertical="center" wrapText="1"/>
    </xf>
    <xf numFmtId="0" fontId="9" fillId="0" borderId="47" xfId="0" applyFont="1" applyFill="1" applyBorder="1" applyAlignment="1">
      <alignment horizontal="center" vertical="center" wrapText="1"/>
    </xf>
    <xf numFmtId="0" fontId="9" fillId="0" borderId="52"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9" fillId="0" borderId="41" xfId="0" applyFont="1" applyFill="1" applyBorder="1" applyAlignment="1">
      <alignment horizontal="center" vertical="center" wrapText="1"/>
    </xf>
    <xf numFmtId="0" fontId="17" fillId="0" borderId="0" xfId="0" applyFont="1" applyFill="1" applyBorder="1" applyAlignment="1">
      <alignment horizontal="left" vertical="center" wrapText="1"/>
    </xf>
    <xf numFmtId="0" fontId="24" fillId="0" borderId="0" xfId="0" applyNumberFormat="1" applyFont="1" applyFill="1" applyBorder="1" applyAlignment="1">
      <alignment horizontal="left" vertical="center" wrapText="1"/>
    </xf>
    <xf numFmtId="0" fontId="14" fillId="0" borderId="15"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9" fillId="0" borderId="0" xfId="0" applyFont="1" applyBorder="1" applyAlignment="1">
      <alignment horizontal="left" vertical="center" wrapText="1"/>
    </xf>
    <xf numFmtId="0" fontId="9" fillId="0" borderId="53" xfId="0" applyFont="1" applyFill="1" applyBorder="1" applyAlignment="1">
      <alignment horizontal="center" vertical="center" wrapText="1"/>
    </xf>
    <xf numFmtId="0" fontId="9" fillId="0" borderId="55"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0" fillId="0" borderId="55" xfId="0" applyBorder="1" applyAlignment="1">
      <alignment horizontal="center" vertical="center" wrapText="1"/>
    </xf>
    <xf numFmtId="0" fontId="9" fillId="0" borderId="36"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0" fillId="0" borderId="0" xfId="0" applyBorder="1" applyAlignment="1">
      <alignment wrapText="1"/>
    </xf>
    <xf numFmtId="0" fontId="16" fillId="6" borderId="47" xfId="0" applyFont="1" applyFill="1" applyBorder="1" applyAlignment="1">
      <alignment horizontal="center" vertical="center" wrapText="1"/>
    </xf>
    <xf numFmtId="0" fontId="4" fillId="0" borderId="37" xfId="0" applyFont="1" applyBorder="1" applyAlignment="1">
      <alignment wrapText="1"/>
    </xf>
    <xf numFmtId="0" fontId="4" fillId="0" borderId="8" xfId="0" applyFont="1" applyBorder="1" applyAlignment="1">
      <alignment wrapText="1"/>
    </xf>
    <xf numFmtId="0" fontId="4" fillId="0" borderId="9" xfId="0" applyFont="1" applyBorder="1" applyAlignment="1">
      <alignment wrapText="1"/>
    </xf>
    <xf numFmtId="0" fontId="16" fillId="6" borderId="30" xfId="0" applyFont="1" applyFill="1" applyBorder="1" applyAlignment="1">
      <alignment horizontal="center" vertical="center" wrapText="1"/>
    </xf>
    <xf numFmtId="0" fontId="16" fillId="6" borderId="57" xfId="0" applyFont="1" applyFill="1" applyBorder="1" applyAlignment="1">
      <alignment horizontal="center" vertical="center" wrapText="1"/>
    </xf>
    <xf numFmtId="0" fontId="16" fillId="6" borderId="42" xfId="0" applyFont="1" applyFill="1" applyBorder="1" applyAlignment="1">
      <alignment horizontal="center" vertical="center" wrapText="1"/>
    </xf>
    <xf numFmtId="0" fontId="16" fillId="6" borderId="58" xfId="0" applyFont="1" applyFill="1" applyBorder="1" applyAlignment="1">
      <alignment horizontal="center" vertical="center" wrapText="1"/>
    </xf>
    <xf numFmtId="0" fontId="9" fillId="6" borderId="31"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56" xfId="0" applyFont="1" applyFill="1" applyBorder="1" applyAlignment="1">
      <alignment horizontal="center" vertical="center" wrapText="1"/>
    </xf>
    <xf numFmtId="0" fontId="9" fillId="6" borderId="59" xfId="0" applyFont="1" applyFill="1" applyBorder="1" applyAlignment="1">
      <alignment horizontal="center" vertical="center" wrapText="1"/>
    </xf>
    <xf numFmtId="0" fontId="0" fillId="0" borderId="45" xfId="0" applyBorder="1" applyAlignment="1">
      <alignment horizontal="center" vertical="center" wrapText="1"/>
    </xf>
    <xf numFmtId="0" fontId="14" fillId="6" borderId="30" xfId="0" applyFont="1" applyFill="1" applyBorder="1" applyAlignment="1">
      <alignment horizontal="center" vertical="center" wrapText="1"/>
    </xf>
    <xf numFmtId="0" fontId="34" fillId="6" borderId="0" xfId="0" applyFont="1" applyFill="1" applyBorder="1" applyAlignment="1">
      <alignment horizontal="left" vertical="center" wrapText="1"/>
    </xf>
    <xf numFmtId="0" fontId="34" fillId="0" borderId="0" xfId="0" applyFont="1" applyBorder="1" applyAlignment="1">
      <alignment horizontal="left" vertical="center" wrapText="1"/>
    </xf>
    <xf numFmtId="0" fontId="9" fillId="6" borderId="38" xfId="0" applyFont="1" applyFill="1" applyBorder="1" applyAlignment="1">
      <alignment horizontal="center" vertical="center" wrapText="1"/>
    </xf>
    <xf numFmtId="0" fontId="9" fillId="6" borderId="12" xfId="0" applyFont="1" applyFill="1" applyBorder="1" applyAlignment="1">
      <alignment horizontal="center" vertical="center" wrapText="1"/>
    </xf>
    <xf numFmtId="0" fontId="22" fillId="6" borderId="0" xfId="0" applyFont="1" applyFill="1" applyBorder="1" applyAlignment="1">
      <alignment horizontal="center"/>
    </xf>
    <xf numFmtId="0" fontId="9" fillId="6" borderId="47"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9" fillId="6" borderId="36" xfId="21" applyFont="1" applyFill="1" applyBorder="1" applyAlignment="1">
      <alignment horizontal="center" vertical="center" wrapText="1"/>
    </xf>
    <xf numFmtId="0" fontId="9" fillId="6" borderId="4" xfId="21" applyFont="1" applyFill="1" applyBorder="1" applyAlignment="1">
      <alignment horizontal="center" vertical="center" wrapText="1"/>
    </xf>
    <xf numFmtId="0" fontId="9" fillId="6" borderId="4" xfId="0" applyFont="1" applyFill="1" applyBorder="1" applyAlignment="1">
      <alignment horizontal="center" vertical="center" wrapText="1"/>
    </xf>
    <xf numFmtId="0" fontId="8" fillId="6" borderId="0" xfId="0" applyFont="1" applyFill="1" applyBorder="1" applyAlignment="1">
      <alignment horizontal="left" vertical="center" wrapText="1"/>
    </xf>
    <xf numFmtId="0" fontId="9" fillId="6" borderId="36" xfId="0" applyFont="1" applyFill="1" applyBorder="1" applyAlignment="1">
      <alignment horizontal="center" vertical="center" wrapText="1"/>
    </xf>
    <xf numFmtId="0" fontId="9" fillId="6" borderId="37" xfId="0" applyFont="1" applyFill="1" applyBorder="1" applyAlignment="1">
      <alignment horizontal="center" vertical="center" wrapText="1"/>
    </xf>
    <xf numFmtId="0" fontId="9" fillId="6" borderId="9" xfId="0" applyFont="1" applyFill="1" applyBorder="1" applyAlignment="1">
      <alignment horizontal="center" vertical="center" wrapText="1"/>
    </xf>
    <xf numFmtId="0" fontId="9" fillId="0" borderId="53"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1" xfId="0" applyFont="1" applyBorder="1" applyAlignment="1">
      <alignment horizontal="center" vertical="center" wrapText="1"/>
    </xf>
    <xf numFmtId="0" fontId="26" fillId="0" borderId="49" xfId="0" applyFont="1" applyBorder="1" applyAlignment="1">
      <alignment horizontal="center" vertical="center" wrapText="1"/>
    </xf>
    <xf numFmtId="0" fontId="26" fillId="0" borderId="44" xfId="0" applyFont="1" applyBorder="1" applyAlignment="1">
      <alignment horizontal="center" vertical="center" wrapText="1"/>
    </xf>
    <xf numFmtId="0" fontId="9" fillId="0" borderId="3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2" xfId="0" applyFont="1" applyBorder="1" applyAlignment="1">
      <alignment horizontal="center" vertical="center" wrapText="1"/>
    </xf>
    <xf numFmtId="0" fontId="9" fillId="5" borderId="32" xfId="0" applyFont="1" applyFill="1" applyBorder="1" applyAlignment="1">
      <alignment horizontal="center" vertical="center" wrapText="1"/>
    </xf>
    <xf numFmtId="0" fontId="9" fillId="0" borderId="38"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5" xfId="0" applyFont="1" applyBorder="1" applyAlignment="1">
      <alignment horizontal="center" vertical="center" wrapText="1"/>
    </xf>
    <xf numFmtId="0" fontId="31" fillId="0" borderId="0" xfId="0" applyFont="1" applyBorder="1" applyAlignment="1">
      <alignment horizontal="center" vertical="center" wrapText="1"/>
    </xf>
    <xf numFmtId="0" fontId="9" fillId="0" borderId="47" xfId="0" applyFont="1" applyBorder="1" applyAlignment="1">
      <alignment horizontal="center" vertical="center" wrapText="1"/>
    </xf>
    <xf numFmtId="0" fontId="23" fillId="0" borderId="8" xfId="0" applyFont="1" applyBorder="1" applyAlignment="1">
      <alignment horizontal="center" vertical="center" wrapText="1"/>
    </xf>
    <xf numFmtId="0" fontId="9" fillId="0" borderId="40" xfId="0" applyFont="1" applyBorder="1" applyAlignment="1">
      <alignment horizontal="center" vertical="center" wrapText="1"/>
    </xf>
    <xf numFmtId="0" fontId="23" fillId="0" borderId="60" xfId="0" applyFont="1" applyBorder="1" applyAlignment="1">
      <alignment horizontal="center" vertical="center" wrapText="1"/>
    </xf>
    <xf numFmtId="0" fontId="23" fillId="0" borderId="7" xfId="0" applyFont="1" applyBorder="1" applyAlignment="1">
      <alignment horizontal="center" vertical="center" wrapText="1"/>
    </xf>
    <xf numFmtId="0" fontId="0" fillId="0" borderId="36" xfId="0" applyBorder="1" applyAlignment="1">
      <alignment horizontal="center" vertical="center" wrapText="1"/>
    </xf>
    <xf numFmtId="0" fontId="17" fillId="0" borderId="0" xfId="0" applyFont="1" applyBorder="1" applyAlignment="1">
      <alignment vertical="center" wrapText="1"/>
    </xf>
    <xf numFmtId="0" fontId="12" fillId="0" borderId="0" xfId="0" applyFont="1" applyBorder="1" applyAlignment="1">
      <alignment vertical="center" wrapText="1"/>
    </xf>
    <xf numFmtId="0" fontId="9" fillId="0" borderId="33" xfId="0" applyFont="1" applyBorder="1" applyAlignment="1">
      <alignment horizontal="center" vertical="center" wrapText="1"/>
    </xf>
    <xf numFmtId="0" fontId="23" fillId="0" borderId="4" xfId="0" applyFont="1" applyBorder="1" applyAlignment="1">
      <alignment horizontal="center" vertical="center" wrapText="1"/>
    </xf>
    <xf numFmtId="0" fontId="30"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16" fillId="5" borderId="46" xfId="0" applyFont="1" applyFill="1" applyBorder="1" applyAlignment="1">
      <alignment horizontal="center" vertical="center" wrapText="1"/>
    </xf>
    <xf numFmtId="0" fontId="14" fillId="4" borderId="47" xfId="0" applyFont="1" applyFill="1" applyBorder="1" applyAlignment="1">
      <alignment horizontal="center"/>
    </xf>
    <xf numFmtId="0" fontId="14" fillId="4" borderId="36" xfId="0" applyFont="1" applyFill="1" applyBorder="1" applyAlignment="1">
      <alignment horizontal="center"/>
    </xf>
    <xf numFmtId="0" fontId="14" fillId="4" borderId="37" xfId="0" applyFont="1" applyFill="1" applyBorder="1" applyAlignment="1">
      <alignment horizontal="center"/>
    </xf>
    <xf numFmtId="0" fontId="23" fillId="0" borderId="34" xfId="0" applyFont="1" applyBorder="1" applyAlignment="1">
      <alignment horizontal="center" vertical="center" wrapText="1"/>
    </xf>
    <xf numFmtId="0" fontId="9" fillId="0" borderId="41" xfId="0" applyFont="1" applyBorder="1" applyAlignment="1">
      <alignment horizontal="center" vertical="center" wrapText="1"/>
    </xf>
    <xf numFmtId="0" fontId="23" fillId="0" borderId="42" xfId="0" applyFont="1" applyBorder="1" applyAlignment="1">
      <alignment horizontal="center" vertical="center" wrapText="1"/>
    </xf>
    <xf numFmtId="0" fontId="9" fillId="5" borderId="4" xfId="0" applyFont="1" applyFill="1" applyBorder="1" applyAlignment="1">
      <alignment horizontal="center" vertical="center" wrapText="1"/>
    </xf>
    <xf numFmtId="0" fontId="9" fillId="0" borderId="23" xfId="0" applyFont="1" applyBorder="1" applyAlignment="1">
      <alignment horizontal="center" vertical="center" wrapText="1"/>
    </xf>
    <xf numFmtId="0" fontId="23" fillId="0" borderId="44" xfId="0" applyFont="1" applyBorder="1" applyAlignment="1">
      <alignment horizontal="center" vertical="center" wrapText="1"/>
    </xf>
    <xf numFmtId="0" fontId="0" fillId="0" borderId="0" xfId="0" applyBorder="1" applyAlignment="1">
      <alignment horizontal="left" vertical="center" wrapText="1"/>
    </xf>
    <xf numFmtId="0" fontId="8" fillId="0" borderId="31"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6"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47" xfId="0" applyFont="1" applyBorder="1" applyAlignment="1">
      <alignment horizontal="center" vertical="center" wrapText="1"/>
    </xf>
    <xf numFmtId="0" fontId="9" fillId="4" borderId="31" xfId="0" applyFont="1" applyFill="1" applyBorder="1" applyAlignment="1">
      <alignment horizontal="center" vertical="center" wrapText="1"/>
    </xf>
    <xf numFmtId="0" fontId="26" fillId="0" borderId="51" xfId="0" applyFont="1" applyBorder="1" applyAlignment="1">
      <alignment horizontal="center" vertical="center" wrapText="1"/>
    </xf>
    <xf numFmtId="0" fontId="9" fillId="0" borderId="49" xfId="0" applyFont="1" applyFill="1" applyBorder="1" applyAlignment="1">
      <alignment horizontal="center" vertical="center" wrapText="1"/>
    </xf>
    <xf numFmtId="0" fontId="17" fillId="0" borderId="0" xfId="0" applyNumberFormat="1" applyFont="1" applyFill="1" applyBorder="1" applyAlignment="1" applyProtection="1">
      <alignment horizontal="left" vertical="center" wrapText="1"/>
      <protection locked="0"/>
    </xf>
    <xf numFmtId="0" fontId="5" fillId="0" borderId="0" xfId="0" applyNumberFormat="1" applyFont="1" applyBorder="1" applyAlignment="1" applyProtection="1">
      <alignment horizontal="left" vertical="center" wrapText="1"/>
      <protection locked="0"/>
    </xf>
    <xf numFmtId="0" fontId="9" fillId="0" borderId="41" xfId="0" applyFont="1" applyFill="1" applyBorder="1" applyAlignment="1">
      <alignment horizontal="center" vertical="center"/>
    </xf>
    <xf numFmtId="0" fontId="26" fillId="0" borderId="42" xfId="0" applyFont="1" applyFill="1" applyBorder="1" applyAlignment="1">
      <alignment horizontal="center" vertical="center"/>
    </xf>
    <xf numFmtId="0" fontId="9" fillId="4" borderId="41" xfId="0" applyFont="1" applyFill="1" applyBorder="1" applyAlignment="1">
      <alignment horizontal="center" vertical="center"/>
    </xf>
    <xf numFmtId="0" fontId="26" fillId="0" borderId="42" xfId="0" applyFont="1" applyBorder="1" applyAlignment="1">
      <alignment horizontal="center" vertical="center"/>
    </xf>
    <xf numFmtId="0" fontId="9" fillId="4" borderId="30" xfId="0" applyFont="1" applyFill="1" applyBorder="1" applyAlignment="1">
      <alignment horizontal="center" vertical="center"/>
    </xf>
    <xf numFmtId="0" fontId="26" fillId="0" borderId="26" xfId="0" applyFont="1" applyBorder="1" applyAlignment="1">
      <alignment horizontal="center" vertical="center"/>
    </xf>
    <xf numFmtId="0" fontId="26" fillId="0" borderId="22" xfId="0" applyFont="1" applyFill="1" applyBorder="1" applyAlignment="1">
      <alignment horizontal="center" vertical="center"/>
    </xf>
    <xf numFmtId="0" fontId="12" fillId="0" borderId="0" xfId="0" applyFont="1" applyAlignment="1">
      <alignment horizontal="left" wrapText="1"/>
    </xf>
    <xf numFmtId="0" fontId="9" fillId="0" borderId="22" xfId="0" applyFont="1" applyFill="1" applyBorder="1" applyAlignment="1">
      <alignment horizontal="center" vertical="center"/>
    </xf>
    <xf numFmtId="0" fontId="52" fillId="0" borderId="0" xfId="23" applyFont="1" applyFill="1" applyAlignment="1">
      <alignment horizontal="left" vertical="top" wrapText="1"/>
    </xf>
    <xf numFmtId="0" fontId="52" fillId="0" borderId="38" xfId="23" applyFont="1" applyFill="1" applyBorder="1" applyAlignment="1">
      <alignment horizontal="left" vertical="top" wrapText="1"/>
    </xf>
    <xf numFmtId="0" fontId="52" fillId="0" borderId="5" xfId="23" applyFont="1" applyFill="1" applyBorder="1" applyAlignment="1">
      <alignment horizontal="left" vertical="top" wrapText="1"/>
    </xf>
    <xf numFmtId="0" fontId="52" fillId="0" borderId="12" xfId="23" applyFont="1" applyFill="1" applyBorder="1" applyAlignment="1">
      <alignment horizontal="left" vertical="top" wrapText="1"/>
    </xf>
    <xf numFmtId="0" fontId="55" fillId="0" borderId="4" xfId="23" applyFont="1" applyFill="1" applyBorder="1" applyAlignment="1">
      <alignment horizontal="left" vertical="top" wrapText="1"/>
    </xf>
    <xf numFmtId="0" fontId="55" fillId="0" borderId="4" xfId="23" applyFont="1" applyFill="1" applyBorder="1" applyAlignment="1">
      <alignment horizontal="left" vertical="top"/>
    </xf>
    <xf numFmtId="49" fontId="52" fillId="0" borderId="38" xfId="23" applyNumberFormat="1" applyFont="1" applyFill="1" applyBorder="1" applyAlignment="1">
      <alignment horizontal="left" vertical="top"/>
    </xf>
    <xf numFmtId="49" fontId="52" fillId="0" borderId="5" xfId="23" applyNumberFormat="1" applyFont="1" applyFill="1" applyBorder="1" applyAlignment="1">
      <alignment horizontal="left" vertical="top"/>
    </xf>
    <xf numFmtId="49" fontId="52" fillId="0" borderId="12" xfId="23" applyNumberFormat="1" applyFont="1" applyFill="1" applyBorder="1" applyAlignment="1">
      <alignment horizontal="left" vertical="top"/>
    </xf>
    <xf numFmtId="173" fontId="52" fillId="0" borderId="38" xfId="23" applyNumberFormat="1" applyFont="1" applyFill="1" applyBorder="1" applyAlignment="1">
      <alignment horizontal="left" vertical="top" wrapText="1"/>
    </xf>
    <xf numFmtId="173" fontId="52" fillId="0" borderId="5" xfId="23" applyNumberFormat="1" applyFont="1" applyFill="1" applyBorder="1" applyAlignment="1">
      <alignment horizontal="left" vertical="top" wrapText="1"/>
    </xf>
    <xf numFmtId="0" fontId="54" fillId="8" borderId="80" xfId="23" applyFont="1" applyFill="1" applyBorder="1" applyAlignment="1">
      <alignment horizontal="center"/>
    </xf>
    <xf numFmtId="0" fontId="54" fillId="8" borderId="75" xfId="23" applyFont="1" applyFill="1" applyBorder="1" applyAlignment="1">
      <alignment horizontal="center"/>
    </xf>
    <xf numFmtId="0" fontId="54" fillId="8" borderId="71" xfId="23" applyFont="1" applyFill="1" applyBorder="1" applyAlignment="1">
      <alignment horizontal="center"/>
    </xf>
    <xf numFmtId="0" fontId="54" fillId="8" borderId="79" xfId="23" applyFont="1" applyFill="1" applyBorder="1" applyAlignment="1">
      <alignment horizontal="center"/>
    </xf>
    <xf numFmtId="0" fontId="54" fillId="8" borderId="74" xfId="23" applyFont="1" applyFill="1" applyBorder="1" applyAlignment="1">
      <alignment horizontal="center"/>
    </xf>
    <xf numFmtId="0" fontId="54" fillId="8" borderId="70" xfId="23" applyFont="1" applyFill="1" applyBorder="1" applyAlignment="1">
      <alignment horizontal="center"/>
    </xf>
    <xf numFmtId="0" fontId="55" fillId="0" borderId="0" xfId="25" applyFont="1" applyFill="1" applyBorder="1" applyAlignment="1">
      <alignment horizontal="center" vertical="center"/>
    </xf>
    <xf numFmtId="0" fontId="54" fillId="8" borderId="73" xfId="23" applyFont="1" applyFill="1" applyBorder="1" applyAlignment="1">
      <alignment horizontal="center"/>
    </xf>
    <xf numFmtId="0" fontId="54" fillId="8" borderId="103" xfId="23" applyFont="1" applyFill="1" applyBorder="1" applyAlignment="1">
      <alignment horizontal="center"/>
    </xf>
    <xf numFmtId="0" fontId="54" fillId="8" borderId="78" xfId="23" applyFont="1" applyFill="1" applyBorder="1" applyAlignment="1">
      <alignment horizontal="center"/>
    </xf>
    <xf numFmtId="0" fontId="54" fillId="8" borderId="77" xfId="23" applyFont="1" applyFill="1" applyBorder="1" applyAlignment="1">
      <alignment horizontal="center"/>
    </xf>
    <xf numFmtId="0" fontId="54" fillId="8" borderId="76" xfId="23" applyFont="1" applyFill="1" applyBorder="1" applyAlignment="1">
      <alignment horizontal="center"/>
    </xf>
    <xf numFmtId="0" fontId="54" fillId="8" borderId="72" xfId="23" applyFont="1" applyFill="1" applyBorder="1" applyAlignment="1">
      <alignment horizontal="center"/>
    </xf>
    <xf numFmtId="0" fontId="56" fillId="0" borderId="4" xfId="24" applyFont="1" applyBorder="1" applyAlignment="1">
      <alignment horizontal="center"/>
    </xf>
    <xf numFmtId="0" fontId="58" fillId="8" borderId="66" xfId="24" applyFont="1" applyFill="1" applyBorder="1" applyAlignment="1">
      <alignment horizontal="center"/>
    </xf>
    <xf numFmtId="0" fontId="58" fillId="8" borderId="65" xfId="24" applyFont="1" applyFill="1" applyBorder="1" applyAlignment="1">
      <alignment horizontal="center"/>
    </xf>
    <xf numFmtId="0" fontId="58" fillId="8" borderId="63" xfId="24" applyFont="1" applyFill="1" applyBorder="1" applyAlignment="1">
      <alignment horizontal="center"/>
    </xf>
    <xf numFmtId="0" fontId="58" fillId="8" borderId="62" xfId="24" applyFont="1" applyFill="1" applyBorder="1" applyAlignment="1">
      <alignment horizontal="center"/>
    </xf>
    <xf numFmtId="0" fontId="58" fillId="8" borderId="64" xfId="24" applyFont="1" applyFill="1" applyBorder="1" applyAlignment="1">
      <alignment horizontal="center"/>
    </xf>
    <xf numFmtId="0" fontId="61" fillId="0" borderId="0" xfId="23" applyFont="1" applyAlignment="1">
      <alignment horizontal="left"/>
    </xf>
    <xf numFmtId="0" fontId="60" fillId="8" borderId="69" xfId="24" applyFont="1" applyFill="1" applyBorder="1" applyAlignment="1">
      <alignment horizontal="center"/>
    </xf>
    <xf numFmtId="0" fontId="60" fillId="8" borderId="68" xfId="24" applyFont="1" applyFill="1" applyBorder="1" applyAlignment="1">
      <alignment horizontal="center"/>
    </xf>
    <xf numFmtId="0" fontId="60" fillId="8" borderId="67" xfId="24" applyFont="1" applyFill="1" applyBorder="1" applyAlignment="1">
      <alignment horizontal="center"/>
    </xf>
    <xf numFmtId="0" fontId="56" fillId="0" borderId="16" xfId="24" applyFont="1" applyBorder="1" applyAlignment="1">
      <alignment horizontal="left"/>
    </xf>
    <xf numFmtId="0" fontId="56" fillId="0" borderId="19" xfId="24" applyFont="1" applyBorder="1" applyAlignment="1">
      <alignment horizontal="left"/>
    </xf>
    <xf numFmtId="0" fontId="56" fillId="0" borderId="0" xfId="24" applyFont="1" applyAlignment="1">
      <alignment horizontal="right" vertical="top"/>
    </xf>
    <xf numFmtId="0" fontId="56" fillId="0" borderId="1" xfId="24" applyFont="1" applyBorder="1" applyAlignment="1">
      <alignment horizontal="center"/>
    </xf>
    <xf numFmtId="0" fontId="84" fillId="10" borderId="96" xfId="29" applyFont="1" applyFill="1" applyBorder="1" applyAlignment="1">
      <alignment horizontal="center"/>
    </xf>
    <xf numFmtId="0" fontId="84" fillId="10" borderId="97" xfId="29" applyFont="1" applyFill="1" applyBorder="1" applyAlignment="1">
      <alignment horizontal="center"/>
    </xf>
    <xf numFmtId="0" fontId="84" fillId="10" borderId="99" xfId="29" applyFont="1" applyFill="1" applyBorder="1" applyAlignment="1">
      <alignment horizontal="center"/>
    </xf>
    <xf numFmtId="0" fontId="84" fillId="10" borderId="100" xfId="29" applyFont="1" applyFill="1" applyBorder="1" applyAlignment="1">
      <alignment horizontal="center"/>
    </xf>
    <xf numFmtId="0" fontId="84" fillId="10" borderId="98" xfId="29" applyFont="1" applyFill="1" applyBorder="1" applyAlignment="1">
      <alignment horizontal="center"/>
    </xf>
    <xf numFmtId="0" fontId="84" fillId="10" borderId="101" xfId="29" applyFont="1" applyFill="1" applyBorder="1" applyAlignment="1">
      <alignment horizontal="center"/>
    </xf>
    <xf numFmtId="0" fontId="58" fillId="8" borderId="65" xfId="24" applyFont="1" applyFill="1" applyBorder="1" applyAlignment="1">
      <alignment horizontal="center" wrapText="1"/>
    </xf>
    <xf numFmtId="0" fontId="58" fillId="8" borderId="62" xfId="24" applyFont="1" applyFill="1" applyBorder="1" applyAlignment="1">
      <alignment horizontal="center" wrapText="1"/>
    </xf>
    <xf numFmtId="0" fontId="56" fillId="0" borderId="0" xfId="24" applyFont="1" applyAlignment="1">
      <alignment horizontal="center" wrapText="1"/>
    </xf>
    <xf numFmtId="0" fontId="56" fillId="0" borderId="16" xfId="24" applyFont="1" applyBorder="1" applyAlignment="1">
      <alignment horizontal="left" vertical="top"/>
    </xf>
    <xf numFmtId="0" fontId="56" fillId="0" borderId="19" xfId="24" applyFont="1" applyBorder="1" applyAlignment="1">
      <alignment horizontal="left" vertical="top"/>
    </xf>
    <xf numFmtId="0" fontId="61" fillId="0" borderId="16" xfId="24" applyFont="1" applyBorder="1" applyAlignment="1">
      <alignment horizontal="left" vertical="top"/>
    </xf>
    <xf numFmtId="0" fontId="61" fillId="0" borderId="19" xfId="24" applyFont="1" applyBorder="1" applyAlignment="1">
      <alignment horizontal="left" vertical="top"/>
    </xf>
    <xf numFmtId="0" fontId="61" fillId="0" borderId="0" xfId="25" applyFont="1" applyBorder="1" applyAlignment="1">
      <alignment horizontal="center" vertical="center"/>
    </xf>
    <xf numFmtId="0" fontId="56" fillId="0" borderId="0" xfId="24" applyFont="1" applyAlignment="1">
      <alignment horizontal="center"/>
    </xf>
    <xf numFmtId="0" fontId="58" fillId="8" borderId="85" xfId="24" applyFont="1" applyFill="1" applyBorder="1" applyAlignment="1">
      <alignment horizontal="center" vertical="center"/>
    </xf>
    <xf numFmtId="0" fontId="58" fillId="8" borderId="84" xfId="24" applyFont="1" applyFill="1" applyBorder="1" applyAlignment="1">
      <alignment horizontal="center" vertical="center"/>
    </xf>
    <xf numFmtId="0" fontId="58" fillId="8" borderId="83" xfId="24" applyFont="1" applyFill="1" applyBorder="1" applyAlignment="1">
      <alignment horizontal="center" vertical="center"/>
    </xf>
    <xf numFmtId="0" fontId="58" fillId="8" borderId="59" xfId="24" applyFont="1" applyFill="1" applyBorder="1" applyAlignment="1">
      <alignment horizontal="center" vertical="center"/>
    </xf>
    <xf numFmtId="0" fontId="58" fillId="8" borderId="0" xfId="24" applyFont="1" applyFill="1" applyBorder="1" applyAlignment="1">
      <alignment horizontal="center" vertical="center"/>
    </xf>
    <xf numFmtId="0" fontId="58" fillId="8" borderId="82" xfId="24" applyFont="1" applyFill="1" applyBorder="1" applyAlignment="1">
      <alignment horizontal="center" vertical="center"/>
    </xf>
    <xf numFmtId="0" fontId="58" fillId="8" borderId="45" xfId="24" applyFont="1" applyFill="1" applyBorder="1" applyAlignment="1">
      <alignment horizontal="center" vertical="center"/>
    </xf>
    <xf numFmtId="0" fontId="58" fillId="8" borderId="1" xfId="24" applyFont="1" applyFill="1" applyBorder="1" applyAlignment="1">
      <alignment horizontal="center" vertical="center"/>
    </xf>
    <xf numFmtId="0" fontId="58" fillId="8" borderId="81" xfId="24" applyFont="1" applyFill="1" applyBorder="1" applyAlignment="1">
      <alignment horizontal="center" vertical="center"/>
    </xf>
    <xf numFmtId="0" fontId="56" fillId="0" borderId="3" xfId="24" applyFont="1" applyBorder="1" applyAlignment="1">
      <alignment horizontal="left" vertical="top"/>
    </xf>
    <xf numFmtId="0" fontId="65" fillId="0" borderId="0" xfId="24" applyFont="1" applyAlignment="1">
      <alignment horizontal="center" vertical="top"/>
    </xf>
    <xf numFmtId="0" fontId="56" fillId="0" borderId="0" xfId="24" applyFont="1" applyAlignment="1">
      <alignment horizontal="center" vertical="top"/>
    </xf>
    <xf numFmtId="0" fontId="60" fillId="8" borderId="69" xfId="24" applyFont="1" applyFill="1" applyBorder="1" applyAlignment="1">
      <alignment horizontal="center" vertical="top"/>
    </xf>
    <xf numFmtId="0" fontId="60" fillId="8" borderId="68" xfId="24" applyFont="1" applyFill="1" applyBorder="1" applyAlignment="1">
      <alignment horizontal="center" vertical="top"/>
    </xf>
    <xf numFmtId="0" fontId="60" fillId="8" borderId="67" xfId="24" applyFont="1" applyFill="1" applyBorder="1" applyAlignment="1">
      <alignment horizontal="center" vertical="top"/>
    </xf>
    <xf numFmtId="0" fontId="61" fillId="0" borderId="3" xfId="24" applyFont="1" applyBorder="1" applyAlignment="1">
      <alignment horizontal="left" vertical="top"/>
    </xf>
    <xf numFmtId="0" fontId="56" fillId="0" borderId="0" xfId="23" applyFont="1" applyBorder="1" applyAlignment="1">
      <alignment vertical="top" wrapText="1"/>
    </xf>
    <xf numFmtId="0" fontId="48" fillId="0" borderId="0" xfId="25" applyFont="1" applyBorder="1" applyAlignment="1" applyProtection="1">
      <alignment horizontal="center" vertical="center"/>
    </xf>
    <xf numFmtId="0" fontId="61" fillId="0" borderId="16" xfId="23" applyFont="1" applyFill="1" applyBorder="1" applyAlignment="1">
      <alignment horizontal="left"/>
    </xf>
    <xf numFmtId="0" fontId="61" fillId="0" borderId="3" xfId="23" applyFont="1" applyFill="1" applyBorder="1" applyAlignment="1">
      <alignment horizontal="left"/>
    </xf>
    <xf numFmtId="0" fontId="61" fillId="0" borderId="19" xfId="23" applyFont="1" applyFill="1" applyBorder="1" applyAlignment="1">
      <alignment horizontal="left"/>
    </xf>
    <xf numFmtId="0" fontId="56" fillId="0" borderId="0" xfId="23" applyFont="1" applyFill="1" applyAlignment="1" applyProtection="1">
      <alignment horizontal="left" vertical="top" wrapText="1"/>
    </xf>
    <xf numFmtId="0" fontId="60" fillId="8" borderId="88" xfId="23" applyFont="1" applyFill="1" applyBorder="1" applyAlignment="1">
      <alignment horizontal="center"/>
    </xf>
    <xf numFmtId="0" fontId="60" fillId="8" borderId="87" xfId="23" applyFont="1" applyFill="1" applyBorder="1" applyAlignment="1">
      <alignment horizontal="center"/>
    </xf>
    <xf numFmtId="0" fontId="40" fillId="0" borderId="4" xfId="24" applyFont="1" applyBorder="1" applyAlignment="1">
      <alignment horizontal="center"/>
    </xf>
    <xf numFmtId="0" fontId="42" fillId="8" borderId="66" xfId="24" applyFont="1" applyFill="1" applyBorder="1" applyAlignment="1">
      <alignment horizontal="center"/>
    </xf>
    <xf numFmtId="0" fontId="42" fillId="8" borderId="65" xfId="24" applyFont="1" applyFill="1" applyBorder="1" applyAlignment="1">
      <alignment horizontal="center"/>
    </xf>
    <xf numFmtId="0" fontId="42" fillId="8" borderId="63" xfId="24" applyFont="1" applyFill="1" applyBorder="1" applyAlignment="1">
      <alignment horizontal="center"/>
    </xf>
    <xf numFmtId="0" fontId="42" fillId="8" borderId="62" xfId="24" applyFont="1" applyFill="1" applyBorder="1" applyAlignment="1">
      <alignment horizontal="center"/>
    </xf>
    <xf numFmtId="0" fontId="42" fillId="8" borderId="64" xfId="24" applyFont="1" applyFill="1" applyBorder="1" applyAlignment="1">
      <alignment horizontal="center"/>
    </xf>
    <xf numFmtId="0" fontId="48" fillId="0" borderId="16" xfId="23" applyFont="1" applyBorder="1" applyAlignment="1">
      <alignment horizontal="left"/>
    </xf>
    <xf numFmtId="0" fontId="48" fillId="0" borderId="19" xfId="23" applyFont="1" applyBorder="1" applyAlignment="1">
      <alignment horizontal="left"/>
    </xf>
    <xf numFmtId="0" fontId="43" fillId="8" borderId="69" xfId="24" applyFont="1" applyFill="1" applyBorder="1" applyAlignment="1">
      <alignment horizontal="center" vertical="top"/>
    </xf>
    <xf numFmtId="0" fontId="43" fillId="8" borderId="68" xfId="24" applyFont="1" applyFill="1" applyBorder="1" applyAlignment="1">
      <alignment horizontal="center" vertical="top"/>
    </xf>
    <xf numFmtId="0" fontId="43" fillId="8" borderId="67" xfId="24" applyFont="1" applyFill="1" applyBorder="1" applyAlignment="1">
      <alignment horizontal="center" vertical="top"/>
    </xf>
    <xf numFmtId="0" fontId="40" fillId="0" borderId="0" xfId="23" applyFont="1" applyBorder="1" applyAlignment="1">
      <alignment horizontal="left" wrapText="1"/>
    </xf>
    <xf numFmtId="0" fontId="40" fillId="0" borderId="0" xfId="24" applyFont="1" applyAlignment="1">
      <alignment horizontal="center" vertical="top"/>
    </xf>
    <xf numFmtId="0" fontId="40" fillId="0" borderId="16" xfId="23" applyFont="1" applyBorder="1" applyAlignment="1">
      <alignment horizontal="left"/>
    </xf>
    <xf numFmtId="0" fontId="40" fillId="0" borderId="19" xfId="23" applyFont="1" applyBorder="1" applyAlignment="1">
      <alignment horizontal="left"/>
    </xf>
    <xf numFmtId="0" fontId="48" fillId="0" borderId="0" xfId="25" applyFont="1" applyBorder="1" applyAlignment="1">
      <alignment horizontal="center" vertical="center"/>
    </xf>
    <xf numFmtId="0" fontId="42" fillId="8" borderId="68" xfId="23" applyFont="1" applyFill="1" applyBorder="1" applyAlignment="1">
      <alignment horizontal="center"/>
    </xf>
    <xf numFmtId="0" fontId="42" fillId="8" borderId="69" xfId="23" applyFont="1" applyFill="1" applyBorder="1" applyAlignment="1">
      <alignment horizontal="center"/>
    </xf>
    <xf numFmtId="0" fontId="42" fillId="8" borderId="63" xfId="23" applyFont="1" applyFill="1" applyBorder="1" applyAlignment="1">
      <alignment horizontal="center"/>
    </xf>
    <xf numFmtId="0" fontId="42" fillId="8" borderId="62" xfId="23" applyFont="1" applyFill="1" applyBorder="1" applyAlignment="1">
      <alignment horizontal="center"/>
    </xf>
    <xf numFmtId="0" fontId="42" fillId="8" borderId="67" xfId="23" applyFont="1" applyFill="1" applyBorder="1" applyAlignment="1">
      <alignment horizontal="center"/>
    </xf>
    <xf numFmtId="0" fontId="70" fillId="0" borderId="0" xfId="25" applyFont="1" applyBorder="1" applyAlignment="1">
      <alignment horizontal="center" vertical="center"/>
    </xf>
    <xf numFmtId="0" fontId="42" fillId="8" borderId="68" xfId="23" applyFont="1" applyFill="1" applyBorder="1" applyAlignment="1">
      <alignment horizontal="center" wrapText="1"/>
    </xf>
    <xf numFmtId="0" fontId="42" fillId="8" borderId="62" xfId="23" applyFont="1" applyFill="1" applyBorder="1" applyAlignment="1">
      <alignment horizontal="center" wrapText="1"/>
    </xf>
    <xf numFmtId="176" fontId="52" fillId="0" borderId="0" xfId="32" quotePrefix="1" applyFont="1" applyFill="1" applyAlignment="1">
      <alignment horizontal="left" vertical="top" wrapText="1"/>
    </xf>
    <xf numFmtId="176" fontId="71" fillId="0" borderId="89" xfId="32" applyFont="1" applyBorder="1" applyAlignment="1">
      <alignment horizontal="center"/>
    </xf>
    <xf numFmtId="176" fontId="71" fillId="0" borderId="6" xfId="32" applyFont="1" applyBorder="1" applyAlignment="1">
      <alignment horizontal="center"/>
    </xf>
    <xf numFmtId="176" fontId="71" fillId="0" borderId="59" xfId="32" applyFont="1" applyBorder="1" applyAlignment="1">
      <alignment horizontal="center"/>
    </xf>
    <xf numFmtId="0" fontId="71" fillId="0" borderId="0" xfId="34" applyFont="1" applyBorder="1" applyAlignment="1">
      <alignment horizontal="center"/>
    </xf>
    <xf numFmtId="176" fontId="58" fillId="8" borderId="66" xfId="32" applyFont="1" applyFill="1" applyBorder="1" applyAlignment="1">
      <alignment horizontal="center"/>
    </xf>
    <xf numFmtId="176" fontId="58" fillId="8" borderId="63" xfId="32" applyFont="1" applyFill="1" applyBorder="1" applyAlignment="1">
      <alignment horizontal="center"/>
    </xf>
    <xf numFmtId="176" fontId="58" fillId="8" borderId="65" xfId="32" applyFont="1" applyFill="1" applyBorder="1" applyAlignment="1">
      <alignment horizontal="center" wrapText="1"/>
    </xf>
    <xf numFmtId="176" fontId="58" fillId="8" borderId="62" xfId="32" applyFont="1" applyFill="1" applyBorder="1" applyAlignment="1">
      <alignment horizontal="center" wrapText="1"/>
    </xf>
    <xf numFmtId="176" fontId="58" fillId="8" borderId="73" xfId="32" applyFont="1" applyFill="1" applyBorder="1" applyAlignment="1">
      <alignment horizontal="center"/>
    </xf>
    <xf numFmtId="176" fontId="58" fillId="8" borderId="90" xfId="32" applyFont="1" applyFill="1" applyBorder="1" applyAlignment="1">
      <alignment horizontal="center"/>
    </xf>
    <xf numFmtId="176" fontId="61" fillId="0" borderId="25" xfId="32" applyFont="1" applyBorder="1" applyAlignment="1">
      <alignment horizontal="center"/>
    </xf>
    <xf numFmtId="176" fontId="61" fillId="0" borderId="89" xfId="32" applyFont="1" applyBorder="1" applyAlignment="1">
      <alignment horizontal="center"/>
    </xf>
    <xf numFmtId="176" fontId="61" fillId="0" borderId="6" xfId="32" applyFont="1" applyBorder="1" applyAlignment="1">
      <alignment horizontal="center"/>
    </xf>
    <xf numFmtId="176" fontId="61" fillId="0" borderId="45" xfId="32" applyFont="1" applyBorder="1" applyAlignment="1">
      <alignment horizontal="left"/>
    </xf>
    <xf numFmtId="176" fontId="61" fillId="0" borderId="1" xfId="32" applyFont="1" applyBorder="1" applyAlignment="1">
      <alignment horizontal="left"/>
    </xf>
    <xf numFmtId="176" fontId="61" fillId="0" borderId="7" xfId="32" applyFont="1" applyBorder="1" applyAlignment="1">
      <alignment horizontal="left"/>
    </xf>
    <xf numFmtId="176" fontId="56" fillId="2" borderId="25" xfId="32" applyFont="1" applyFill="1" applyBorder="1" applyAlignment="1">
      <alignment horizontal="center"/>
    </xf>
    <xf numFmtId="176" fontId="56" fillId="2" borderId="89" xfId="32" applyFont="1" applyFill="1" applyBorder="1" applyAlignment="1">
      <alignment horizontal="center"/>
    </xf>
    <xf numFmtId="176" fontId="56" fillId="2" borderId="6" xfId="32" applyFont="1" applyFill="1" applyBorder="1" applyAlignment="1">
      <alignment horizontal="center"/>
    </xf>
    <xf numFmtId="0" fontId="78" fillId="0" borderId="0" xfId="23" applyFont="1" applyBorder="1" applyAlignment="1">
      <alignment horizontal="center"/>
    </xf>
    <xf numFmtId="0" fontId="78" fillId="0" borderId="92" xfId="23" applyFont="1" applyBorder="1" applyAlignment="1">
      <alignment horizontal="center"/>
    </xf>
    <xf numFmtId="0" fontId="76" fillId="0" borderId="0" xfId="23" applyFont="1" applyBorder="1" applyAlignment="1">
      <alignment horizontal="center"/>
    </xf>
    <xf numFmtId="0" fontId="52" fillId="0" borderId="4" xfId="23" applyFont="1" applyFill="1" applyBorder="1" applyAlignment="1">
      <alignment horizontal="left"/>
    </xf>
    <xf numFmtId="0" fontId="54" fillId="8" borderId="68" xfId="23" applyFont="1" applyFill="1" applyBorder="1" applyAlignment="1">
      <alignment horizontal="center" wrapText="1"/>
    </xf>
    <xf numFmtId="0" fontId="54" fillId="8" borderId="62" xfId="23" applyFont="1" applyFill="1" applyBorder="1" applyAlignment="1">
      <alignment horizontal="center" wrapText="1"/>
    </xf>
    <xf numFmtId="0" fontId="54" fillId="8" borderId="68" xfId="23" applyFont="1" applyFill="1" applyBorder="1" applyAlignment="1">
      <alignment horizontal="center"/>
    </xf>
    <xf numFmtId="0" fontId="54" fillId="8" borderId="67" xfId="23" applyFont="1" applyFill="1" applyBorder="1" applyAlignment="1">
      <alignment horizontal="center"/>
    </xf>
    <xf numFmtId="0" fontId="52" fillId="0" borderId="89" xfId="23" applyFont="1" applyFill="1" applyBorder="1" applyAlignment="1">
      <alignment horizontal="left" vertical="top" wrapText="1"/>
    </xf>
    <xf numFmtId="170" fontId="52" fillId="0" borderId="89" xfId="36" applyNumberFormat="1" applyFont="1" applyFill="1" applyBorder="1" applyAlignment="1">
      <alignment horizontal="left" vertical="top" wrapText="1"/>
    </xf>
    <xf numFmtId="0" fontId="76" fillId="0" borderId="1" xfId="23" applyFont="1" applyBorder="1" applyAlignment="1">
      <alignment horizontal="center"/>
    </xf>
    <xf numFmtId="0" fontId="54" fillId="8" borderId="69" xfId="23" applyFont="1" applyFill="1" applyBorder="1" applyAlignment="1">
      <alignment horizontal="center"/>
    </xf>
    <xf numFmtId="0" fontId="54" fillId="8" borderId="63" xfId="23" applyFont="1" applyFill="1" applyBorder="1" applyAlignment="1">
      <alignment horizontal="center"/>
    </xf>
    <xf numFmtId="0" fontId="54" fillId="8" borderId="62" xfId="23" applyFont="1" applyFill="1" applyBorder="1" applyAlignment="1">
      <alignment horizontal="center"/>
    </xf>
  </cellXfs>
  <cellStyles count="39">
    <cellStyle name="0%" xfId="1" xr:uid="{00000000-0005-0000-0000-000000000000}"/>
    <cellStyle name="0.0%" xfId="2" xr:uid="{00000000-0005-0000-0000-000001000000}"/>
    <cellStyle name="0.00%" xfId="3" xr:uid="{00000000-0005-0000-0000-000002000000}"/>
    <cellStyle name="³f¹ô[0]_pldt" xfId="4" xr:uid="{00000000-0005-0000-0000-000003000000}"/>
    <cellStyle name="³f¹ô_pldt" xfId="5" xr:uid="{00000000-0005-0000-0000-000004000000}"/>
    <cellStyle name="Col Heads" xfId="6" xr:uid="{00000000-0005-0000-0000-000005000000}"/>
    <cellStyle name="Comma  - Style1" xfId="7" xr:uid="{00000000-0005-0000-0000-000006000000}"/>
    <cellStyle name="Comma 2" xfId="37" xr:uid="{00000000-0005-0000-0000-000007000000}"/>
    <cellStyle name="Comma,0" xfId="8" xr:uid="{00000000-0005-0000-0000-000008000000}"/>
    <cellStyle name="Comma,1" xfId="9" xr:uid="{00000000-0005-0000-0000-000009000000}"/>
    <cellStyle name="Comma,2" xfId="10" xr:uid="{00000000-0005-0000-0000-00000A000000}"/>
    <cellStyle name="Comma_Skyline 2005 EI" xfId="33" xr:uid="{00000000-0005-0000-0000-00000B000000}"/>
    <cellStyle name="Curren - Style2" xfId="11" xr:uid="{00000000-0005-0000-0000-00000C000000}"/>
    <cellStyle name="Currency,0" xfId="12" xr:uid="{00000000-0005-0000-0000-00000D000000}"/>
    <cellStyle name="Currency,2" xfId="13" xr:uid="{00000000-0005-0000-0000-00000E000000}"/>
    <cellStyle name="Fixed" xfId="14" xr:uid="{00000000-0005-0000-0000-00000F000000}"/>
    <cellStyle name="Grey" xfId="15" xr:uid="{00000000-0005-0000-0000-000010000000}"/>
    <cellStyle name="Header1" xfId="16" xr:uid="{00000000-0005-0000-0000-000011000000}"/>
    <cellStyle name="Header2" xfId="17" xr:uid="{00000000-0005-0000-0000-000012000000}"/>
    <cellStyle name="HEADIN - Style1" xfId="18" xr:uid="{00000000-0005-0000-0000-000013000000}"/>
    <cellStyle name="Input [yellow]" xfId="19" xr:uid="{00000000-0005-0000-0000-000014000000}"/>
    <cellStyle name="Normal" xfId="0" builtinId="0"/>
    <cellStyle name="Normal - Style1" xfId="20" xr:uid="{00000000-0005-0000-0000-000016000000}"/>
    <cellStyle name="Normal 2" xfId="21" xr:uid="{00000000-0005-0000-0000-000017000000}"/>
    <cellStyle name="Normal 3" xfId="23" xr:uid="{00000000-0005-0000-0000-000018000000}"/>
    <cellStyle name="Normal_Boilers &amp; Generators-DB" xfId="25" xr:uid="{00000000-0005-0000-0000-000019000000}"/>
    <cellStyle name="Normal_lfg" xfId="31" xr:uid="{00000000-0005-0000-0000-00001A000000}"/>
    <cellStyle name="Normal_LIFECALC" xfId="26" xr:uid="{00000000-0005-0000-0000-00001B000000}"/>
    <cellStyle name="Normal_LIGHTPLA" xfId="36" xr:uid="{00000000-0005-0000-0000-00001C000000}"/>
    <cellStyle name="Normal_Seabreeze Emissions (3)" xfId="30" xr:uid="{00000000-0005-0000-0000-00001D000000}"/>
    <cellStyle name="Normal_SIERRAEV" xfId="35" xr:uid="{00000000-0005-0000-0000-00001E000000}"/>
    <cellStyle name="Normal_Skyline 2005 EI" xfId="34" xr:uid="{00000000-0005-0000-0000-00001F000000}"/>
    <cellStyle name="Normal_Skyline 2006 EI" xfId="24" xr:uid="{00000000-0005-0000-0000-000020000000}"/>
    <cellStyle name="Normal_Skyline 2008 EI" xfId="29" xr:uid="{00000000-0005-0000-0000-000021000000}"/>
    <cellStyle name="Normal_TITLEV" xfId="32" xr:uid="{00000000-0005-0000-0000-000022000000}"/>
    <cellStyle name="Percent [2]" xfId="22" xr:uid="{00000000-0005-0000-0000-000023000000}"/>
    <cellStyle name="Percent 2" xfId="28" xr:uid="{00000000-0005-0000-0000-000024000000}"/>
    <cellStyle name="Percent_Skyline 2006 EI" xfId="27" xr:uid="{00000000-0005-0000-0000-000025000000}"/>
    <cellStyle name="Percent_Skyline 2008 EI" xfId="38" xr:uid="{00000000-0005-0000-0000-000026000000}"/>
  </cellStyles>
  <dxfs count="1">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Projects\Waste%20Connections\Camino%20Real\16217091.00%20NSR%20Permit\1%20-%20NSR%20App\7.6a%20LandGE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sheetName val="USER INPUTS"/>
      <sheetName val="POLLUTANTS"/>
      <sheetName val="INPUT REVIEW"/>
      <sheetName val="METHANE"/>
      <sheetName val="RESULTS"/>
      <sheetName val="GRAPHS"/>
      <sheetName val="INVENTORY"/>
      <sheetName val="REPORT"/>
      <sheetName val="DEFAULTS"/>
    </sheetNames>
    <sheetDataSet>
      <sheetData sheetId="0"/>
      <sheetData sheetId="1"/>
      <sheetData sheetId="2"/>
      <sheetData sheetId="3"/>
      <sheetData sheetId="4"/>
      <sheetData sheetId="5">
        <row r="50">
          <cell r="L50">
            <v>12020.738861765858</v>
          </cell>
          <cell r="O50">
            <v>4381.1100055152092</v>
          </cell>
        </row>
      </sheetData>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479"/>
  <sheetViews>
    <sheetView tabSelected="1" workbookViewId="0">
      <selection activeCell="I10" sqref="I10"/>
    </sheetView>
  </sheetViews>
  <sheetFormatPr defaultRowHeight="12.75"/>
  <cols>
    <col min="1" max="1" width="7.42578125" style="2" customWidth="1"/>
    <col min="2" max="2" width="14.5703125" style="3" customWidth="1"/>
    <col min="3" max="3" width="10" style="3" customWidth="1"/>
    <col min="4" max="4" width="7.140625" style="3" customWidth="1"/>
    <col min="5" max="5" width="9" style="3" customWidth="1"/>
    <col min="6" max="7" width="8.85546875" style="3" customWidth="1"/>
    <col min="8" max="8" width="12.7109375" customWidth="1"/>
    <col min="10" max="10" width="9.140625" customWidth="1"/>
    <col min="11" max="11" width="33.7109375" customWidth="1"/>
    <col min="12" max="12" width="11.5703125" customWidth="1"/>
    <col min="13" max="13" width="8.42578125" customWidth="1"/>
    <col min="15" max="15" width="9" customWidth="1"/>
    <col min="16" max="16" width="9.140625" hidden="1" customWidth="1"/>
  </cols>
  <sheetData>
    <row r="1" spans="1:17" ht="16.5" customHeight="1">
      <c r="A1" s="764" t="s">
        <v>132</v>
      </c>
      <c r="B1" s="764"/>
      <c r="C1" s="764"/>
      <c r="D1" s="764"/>
      <c r="E1" s="764"/>
      <c r="F1" s="764"/>
      <c r="G1" s="764"/>
      <c r="H1" s="765"/>
      <c r="I1" s="765"/>
      <c r="J1" s="765"/>
      <c r="K1" s="765"/>
      <c r="L1" s="765"/>
      <c r="M1" s="765"/>
      <c r="N1" s="1"/>
      <c r="O1" s="1"/>
      <c r="P1" s="1"/>
    </row>
    <row r="2" spans="1:17" ht="14.25" customHeight="1" thickBot="1">
      <c r="A2" s="780" t="s">
        <v>66</v>
      </c>
      <c r="B2" s="780"/>
      <c r="C2" s="780"/>
      <c r="D2" s="780"/>
      <c r="E2" s="780"/>
      <c r="F2" s="780"/>
      <c r="G2" s="780"/>
      <c r="H2" s="781"/>
      <c r="I2" s="781"/>
      <c r="J2" s="781"/>
      <c r="K2" s="781"/>
      <c r="L2" s="781"/>
      <c r="M2" s="781"/>
      <c r="N2" s="4"/>
      <c r="O2" s="4"/>
      <c r="P2" s="5"/>
    </row>
    <row r="3" spans="1:17" ht="12.75" customHeight="1">
      <c r="A3" s="770" t="s">
        <v>156</v>
      </c>
      <c r="B3" s="772" t="s">
        <v>59</v>
      </c>
      <c r="C3" s="772" t="s">
        <v>219</v>
      </c>
      <c r="D3" s="772" t="s">
        <v>145</v>
      </c>
      <c r="E3" s="772" t="s">
        <v>144</v>
      </c>
      <c r="F3" s="772" t="s">
        <v>220</v>
      </c>
      <c r="G3" s="772" t="s">
        <v>169</v>
      </c>
      <c r="H3" s="772" t="s">
        <v>221</v>
      </c>
      <c r="I3" s="772" t="s">
        <v>138</v>
      </c>
      <c r="J3" s="772" t="s">
        <v>65</v>
      </c>
      <c r="K3" s="766" t="s">
        <v>61</v>
      </c>
      <c r="L3" s="766" t="s">
        <v>209</v>
      </c>
      <c r="M3" s="768" t="s">
        <v>62</v>
      </c>
      <c r="N3" s="3"/>
      <c r="O3" s="3"/>
    </row>
    <row r="4" spans="1:17" ht="19.5" customHeight="1">
      <c r="A4" s="771"/>
      <c r="B4" s="782"/>
      <c r="C4" s="773"/>
      <c r="D4" s="782"/>
      <c r="E4" s="782"/>
      <c r="F4" s="782"/>
      <c r="G4" s="782"/>
      <c r="H4" s="775"/>
      <c r="I4" s="775"/>
      <c r="J4" s="778"/>
      <c r="K4" s="767"/>
      <c r="L4" s="767"/>
      <c r="M4" s="769"/>
    </row>
    <row r="5" spans="1:17" ht="12.75" customHeight="1">
      <c r="A5" s="771"/>
      <c r="B5" s="782"/>
      <c r="C5" s="773"/>
      <c r="D5" s="782"/>
      <c r="E5" s="782"/>
      <c r="F5" s="782"/>
      <c r="G5" s="782"/>
      <c r="H5" s="776" t="s">
        <v>222</v>
      </c>
      <c r="I5" s="776" t="s">
        <v>140</v>
      </c>
      <c r="J5" s="778"/>
      <c r="K5" s="767"/>
      <c r="L5" s="767"/>
      <c r="M5" s="769"/>
    </row>
    <row r="6" spans="1:17" ht="36.75" customHeight="1">
      <c r="A6" s="771"/>
      <c r="B6" s="749"/>
      <c r="C6" s="774"/>
      <c r="D6" s="749"/>
      <c r="E6" s="749"/>
      <c r="F6" s="749"/>
      <c r="G6" s="749"/>
      <c r="H6" s="749"/>
      <c r="I6" s="777"/>
      <c r="J6" s="779"/>
      <c r="K6" s="767"/>
      <c r="L6" s="767"/>
      <c r="M6" s="769"/>
      <c r="N6" s="3"/>
      <c r="O6" s="3"/>
      <c r="P6" s="3"/>
      <c r="Q6" s="3"/>
    </row>
    <row r="7" spans="1:17" s="6" customFormat="1" ht="17.25" customHeight="1">
      <c r="A7" s="750">
        <v>1</v>
      </c>
      <c r="B7" s="748" t="s">
        <v>224</v>
      </c>
      <c r="C7" s="748" t="s">
        <v>228</v>
      </c>
      <c r="D7" s="748" t="s">
        <v>228</v>
      </c>
      <c r="E7" s="748" t="s">
        <v>228</v>
      </c>
      <c r="F7" s="748" t="s">
        <v>228</v>
      </c>
      <c r="G7" s="748" t="s">
        <v>228</v>
      </c>
      <c r="H7" s="10" t="s">
        <v>228</v>
      </c>
      <c r="I7" s="10" t="s">
        <v>228</v>
      </c>
      <c r="J7" s="748">
        <v>30502504</v>
      </c>
      <c r="K7" s="756" t="s">
        <v>232</v>
      </c>
      <c r="L7" s="758" t="s">
        <v>228</v>
      </c>
      <c r="M7" s="759" t="s">
        <v>228</v>
      </c>
    </row>
    <row r="8" spans="1:17" s="6" customFormat="1" ht="17.25" customHeight="1">
      <c r="A8" s="751"/>
      <c r="B8" s="749"/>
      <c r="C8" s="749"/>
      <c r="D8" s="749"/>
      <c r="E8" s="749"/>
      <c r="F8" s="749"/>
      <c r="G8" s="749"/>
      <c r="H8" s="12" t="s">
        <v>228</v>
      </c>
      <c r="I8" s="12" t="s">
        <v>228</v>
      </c>
      <c r="J8" s="749"/>
      <c r="K8" s="757"/>
      <c r="L8" s="753"/>
      <c r="M8" s="760"/>
    </row>
    <row r="9" spans="1:17" s="6" customFormat="1" ht="17.25" customHeight="1">
      <c r="A9" s="750">
        <v>2</v>
      </c>
      <c r="B9" s="748" t="s">
        <v>225</v>
      </c>
      <c r="C9" s="748" t="s">
        <v>228</v>
      </c>
      <c r="D9" s="748" t="s">
        <v>228</v>
      </c>
      <c r="E9" s="748" t="s">
        <v>228</v>
      </c>
      <c r="F9" s="748" t="s">
        <v>228</v>
      </c>
      <c r="G9" s="748" t="s">
        <v>228</v>
      </c>
      <c r="H9" s="10" t="s">
        <v>228</v>
      </c>
      <c r="I9" s="10" t="s">
        <v>228</v>
      </c>
      <c r="J9" s="748">
        <v>30502504</v>
      </c>
      <c r="K9" s="756" t="s">
        <v>232</v>
      </c>
      <c r="L9" s="758" t="s">
        <v>228</v>
      </c>
      <c r="M9" s="759" t="s">
        <v>228</v>
      </c>
    </row>
    <row r="10" spans="1:17" s="6" customFormat="1" ht="19.5" customHeight="1">
      <c r="A10" s="751"/>
      <c r="B10" s="749"/>
      <c r="C10" s="749"/>
      <c r="D10" s="749"/>
      <c r="E10" s="749"/>
      <c r="F10" s="749"/>
      <c r="G10" s="749"/>
      <c r="H10" s="12" t="s">
        <v>228</v>
      </c>
      <c r="I10" s="12" t="s">
        <v>228</v>
      </c>
      <c r="J10" s="749"/>
      <c r="K10" s="757"/>
      <c r="L10" s="753"/>
      <c r="M10" s="760"/>
    </row>
    <row r="11" spans="1:17" s="6" customFormat="1" ht="17.25" customHeight="1">
      <c r="A11" s="750">
        <v>3</v>
      </c>
      <c r="B11" s="748" t="s">
        <v>226</v>
      </c>
      <c r="C11" s="748" t="s">
        <v>228</v>
      </c>
      <c r="D11" s="748" t="s">
        <v>228</v>
      </c>
      <c r="E11" s="748" t="s">
        <v>228</v>
      </c>
      <c r="F11" s="748" t="s">
        <v>228</v>
      </c>
      <c r="G11" s="748" t="s">
        <v>228</v>
      </c>
      <c r="H11" s="10" t="s">
        <v>228</v>
      </c>
      <c r="I11" s="10" t="s">
        <v>228</v>
      </c>
      <c r="J11" s="748">
        <v>50100402</v>
      </c>
      <c r="K11" s="761" t="s">
        <v>269</v>
      </c>
      <c r="L11" s="758" t="s">
        <v>228</v>
      </c>
      <c r="M11" s="759" t="s">
        <v>228</v>
      </c>
    </row>
    <row r="12" spans="1:17" s="6" customFormat="1" ht="17.25" customHeight="1">
      <c r="A12" s="751"/>
      <c r="B12" s="749"/>
      <c r="C12" s="763"/>
      <c r="D12" s="749"/>
      <c r="E12" s="749"/>
      <c r="F12" s="749"/>
      <c r="G12" s="749"/>
      <c r="H12" s="12" t="s">
        <v>228</v>
      </c>
      <c r="I12" s="12" t="s">
        <v>228</v>
      </c>
      <c r="J12" s="749"/>
      <c r="K12" s="762"/>
      <c r="L12" s="753"/>
      <c r="M12" s="760"/>
    </row>
    <row r="13" spans="1:17" s="6" customFormat="1" ht="17.25" customHeight="1">
      <c r="A13" s="750">
        <v>4</v>
      </c>
      <c r="B13" s="748" t="s">
        <v>231</v>
      </c>
      <c r="C13" s="748" t="s">
        <v>228</v>
      </c>
      <c r="D13" s="748" t="s">
        <v>228</v>
      </c>
      <c r="E13" s="748" t="s">
        <v>228</v>
      </c>
      <c r="F13" s="748" t="s">
        <v>228</v>
      </c>
      <c r="G13" s="748" t="s">
        <v>228</v>
      </c>
      <c r="H13" s="10" t="s">
        <v>228</v>
      </c>
      <c r="I13" s="10" t="s">
        <v>228</v>
      </c>
      <c r="J13" s="748">
        <v>50410310</v>
      </c>
      <c r="K13" s="761" t="s">
        <v>232</v>
      </c>
      <c r="L13" s="758" t="s">
        <v>228</v>
      </c>
      <c r="M13" s="759" t="s">
        <v>228</v>
      </c>
    </row>
    <row r="14" spans="1:17" s="6" customFormat="1" ht="20.25" customHeight="1">
      <c r="A14" s="751"/>
      <c r="B14" s="749"/>
      <c r="C14" s="763"/>
      <c r="D14" s="763"/>
      <c r="E14" s="763"/>
      <c r="F14" s="763"/>
      <c r="G14" s="763"/>
      <c r="H14" s="12" t="s">
        <v>228</v>
      </c>
      <c r="I14" s="12" t="s">
        <v>228</v>
      </c>
      <c r="J14" s="749"/>
      <c r="K14" s="762"/>
      <c r="L14" s="753"/>
      <c r="M14" s="760"/>
    </row>
    <row r="15" spans="1:17" s="6" customFormat="1" ht="17.25" customHeight="1">
      <c r="A15" s="750">
        <v>5</v>
      </c>
      <c r="B15" s="748" t="s">
        <v>227</v>
      </c>
      <c r="C15" s="748" t="s">
        <v>229</v>
      </c>
      <c r="D15" s="748" t="s">
        <v>230</v>
      </c>
      <c r="E15" s="748" t="s">
        <v>228</v>
      </c>
      <c r="F15" s="748" t="s">
        <v>228</v>
      </c>
      <c r="G15" s="748" t="s">
        <v>228</v>
      </c>
      <c r="H15" s="265">
        <v>36647</v>
      </c>
      <c r="I15" s="11" t="s">
        <v>228</v>
      </c>
      <c r="J15" s="748">
        <v>50100410</v>
      </c>
      <c r="K15" s="761" t="s">
        <v>268</v>
      </c>
      <c r="L15" s="758" t="s">
        <v>228</v>
      </c>
      <c r="M15" s="759" t="s">
        <v>228</v>
      </c>
    </row>
    <row r="16" spans="1:17" s="6" customFormat="1" ht="17.25" customHeight="1">
      <c r="A16" s="751"/>
      <c r="B16" s="749"/>
      <c r="C16" s="763"/>
      <c r="D16" s="763"/>
      <c r="E16" s="763"/>
      <c r="F16" s="763"/>
      <c r="G16" s="763"/>
      <c r="H16" s="266">
        <v>36647</v>
      </c>
      <c r="I16" s="12">
        <v>1</v>
      </c>
      <c r="J16" s="749"/>
      <c r="K16" s="762"/>
      <c r="L16" s="753"/>
      <c r="M16" s="760"/>
    </row>
    <row r="17" spans="1:13" s="6" customFormat="1" ht="17.25" customHeight="1">
      <c r="A17" s="750"/>
      <c r="B17" s="748"/>
      <c r="C17" s="748"/>
      <c r="D17" s="748"/>
      <c r="E17" s="748"/>
      <c r="F17" s="748"/>
      <c r="G17" s="748"/>
      <c r="H17" s="10"/>
      <c r="I17" s="11"/>
      <c r="J17" s="748"/>
      <c r="K17" s="756" t="s">
        <v>63</v>
      </c>
      <c r="L17" s="752"/>
      <c r="M17" s="754"/>
    </row>
    <row r="18" spans="1:13" s="6" customFormat="1" ht="17.25" customHeight="1">
      <c r="A18" s="751"/>
      <c r="B18" s="749"/>
      <c r="C18" s="749"/>
      <c r="D18" s="749"/>
      <c r="E18" s="749"/>
      <c r="F18" s="749"/>
      <c r="G18" s="749"/>
      <c r="H18" s="12"/>
      <c r="I18" s="12"/>
      <c r="J18" s="749"/>
      <c r="K18" s="757"/>
      <c r="L18" s="753"/>
      <c r="M18" s="755"/>
    </row>
    <row r="19" spans="1:13" s="6" customFormat="1" ht="17.25" customHeight="1">
      <c r="A19" s="750"/>
      <c r="B19" s="748"/>
      <c r="C19" s="748"/>
      <c r="D19" s="748"/>
      <c r="E19" s="748"/>
      <c r="F19" s="748"/>
      <c r="G19" s="748"/>
      <c r="H19" s="10"/>
      <c r="I19" s="11"/>
      <c r="J19" s="748"/>
      <c r="K19" s="756" t="s">
        <v>63</v>
      </c>
      <c r="L19" s="752"/>
      <c r="M19" s="754"/>
    </row>
    <row r="20" spans="1:13" s="6" customFormat="1" ht="17.25" customHeight="1">
      <c r="A20" s="751"/>
      <c r="B20" s="749"/>
      <c r="C20" s="749"/>
      <c r="D20" s="749"/>
      <c r="E20" s="749"/>
      <c r="F20" s="749"/>
      <c r="G20" s="749"/>
      <c r="H20" s="12"/>
      <c r="I20" s="12"/>
      <c r="J20" s="749"/>
      <c r="K20" s="757"/>
      <c r="L20" s="753"/>
      <c r="M20" s="755"/>
    </row>
    <row r="21" spans="1:13" s="6" customFormat="1" ht="17.25" customHeight="1">
      <c r="A21" s="750"/>
      <c r="B21" s="748"/>
      <c r="C21" s="748"/>
      <c r="D21" s="748"/>
      <c r="E21" s="748"/>
      <c r="F21" s="748"/>
      <c r="G21" s="748"/>
      <c r="H21" s="10"/>
      <c r="I21" s="11"/>
      <c r="J21" s="748"/>
      <c r="K21" s="756" t="s">
        <v>63</v>
      </c>
      <c r="L21" s="752"/>
      <c r="M21" s="754"/>
    </row>
    <row r="22" spans="1:13" s="6" customFormat="1" ht="17.25" customHeight="1">
      <c r="A22" s="751"/>
      <c r="B22" s="749"/>
      <c r="C22" s="749"/>
      <c r="D22" s="749"/>
      <c r="E22" s="749"/>
      <c r="F22" s="749"/>
      <c r="G22" s="749"/>
      <c r="H22" s="12"/>
      <c r="I22" s="12"/>
      <c r="J22" s="749"/>
      <c r="K22" s="757"/>
      <c r="L22" s="753"/>
      <c r="M22" s="755"/>
    </row>
    <row r="23" spans="1:13" s="6" customFormat="1" ht="17.25" customHeight="1">
      <c r="A23" s="750"/>
      <c r="B23" s="748"/>
      <c r="C23" s="748"/>
      <c r="D23" s="748"/>
      <c r="E23" s="748"/>
      <c r="F23" s="748"/>
      <c r="G23" s="748"/>
      <c r="H23" s="10"/>
      <c r="I23" s="11"/>
      <c r="J23" s="748"/>
      <c r="K23" s="756" t="s">
        <v>63</v>
      </c>
      <c r="L23" s="752"/>
      <c r="M23" s="754"/>
    </row>
    <row r="24" spans="1:13" s="6" customFormat="1" ht="17.25" customHeight="1">
      <c r="A24" s="751"/>
      <c r="B24" s="749"/>
      <c r="C24" s="749"/>
      <c r="D24" s="749"/>
      <c r="E24" s="749"/>
      <c r="F24" s="749"/>
      <c r="G24" s="749"/>
      <c r="H24" s="12"/>
      <c r="I24" s="12"/>
      <c r="J24" s="749"/>
      <c r="K24" s="757"/>
      <c r="L24" s="753"/>
      <c r="M24" s="755"/>
    </row>
    <row r="25" spans="1:13" s="6" customFormat="1" ht="17.25" customHeight="1">
      <c r="A25" s="750"/>
      <c r="B25" s="748"/>
      <c r="C25" s="748"/>
      <c r="D25" s="748"/>
      <c r="E25" s="748"/>
      <c r="F25" s="748"/>
      <c r="G25" s="748"/>
      <c r="H25" s="10"/>
      <c r="I25" s="11"/>
      <c r="J25" s="748"/>
      <c r="K25" s="756" t="s">
        <v>63</v>
      </c>
      <c r="L25" s="752"/>
      <c r="M25" s="754"/>
    </row>
    <row r="26" spans="1:13" s="6" customFormat="1" ht="17.25" customHeight="1">
      <c r="A26" s="751"/>
      <c r="B26" s="749"/>
      <c r="C26" s="749"/>
      <c r="D26" s="749"/>
      <c r="E26" s="749"/>
      <c r="F26" s="749"/>
      <c r="G26" s="749"/>
      <c r="H26" s="12"/>
      <c r="I26" s="12"/>
      <c r="J26" s="749"/>
      <c r="K26" s="757"/>
      <c r="L26" s="753"/>
      <c r="M26" s="755"/>
    </row>
    <row r="27" spans="1:13" s="6" customFormat="1" ht="17.25" customHeight="1">
      <c r="A27" s="750"/>
      <c r="B27" s="748"/>
      <c r="C27" s="748"/>
      <c r="D27" s="748"/>
      <c r="E27" s="748"/>
      <c r="F27" s="748"/>
      <c r="G27" s="748"/>
      <c r="H27" s="10"/>
      <c r="I27" s="11"/>
      <c r="J27" s="748"/>
      <c r="K27" s="756" t="s">
        <v>63</v>
      </c>
      <c r="L27" s="752"/>
      <c r="M27" s="754"/>
    </row>
    <row r="28" spans="1:13" s="6" customFormat="1" ht="17.25" customHeight="1">
      <c r="A28" s="751"/>
      <c r="B28" s="749"/>
      <c r="C28" s="749"/>
      <c r="D28" s="749"/>
      <c r="E28" s="749"/>
      <c r="F28" s="749"/>
      <c r="G28" s="749"/>
      <c r="H28" s="12"/>
      <c r="I28" s="12"/>
      <c r="J28" s="749"/>
      <c r="K28" s="757"/>
      <c r="L28" s="753"/>
      <c r="M28" s="755"/>
    </row>
    <row r="29" spans="1:13" s="6" customFormat="1" ht="17.25" customHeight="1">
      <c r="A29" s="750"/>
      <c r="B29" s="748"/>
      <c r="C29" s="748"/>
      <c r="D29" s="748"/>
      <c r="E29" s="748"/>
      <c r="F29" s="748"/>
      <c r="G29" s="748"/>
      <c r="H29" s="10"/>
      <c r="I29" s="11"/>
      <c r="J29" s="748"/>
      <c r="K29" s="756" t="s">
        <v>63</v>
      </c>
      <c r="L29" s="752"/>
      <c r="M29" s="754"/>
    </row>
    <row r="30" spans="1:13" s="6" customFormat="1" ht="17.25" customHeight="1">
      <c r="A30" s="751"/>
      <c r="B30" s="749"/>
      <c r="C30" s="749"/>
      <c r="D30" s="749"/>
      <c r="E30" s="749"/>
      <c r="F30" s="749"/>
      <c r="G30" s="749"/>
      <c r="H30" s="12"/>
      <c r="I30" s="12"/>
      <c r="J30" s="749"/>
      <c r="K30" s="757"/>
      <c r="L30" s="753"/>
      <c r="M30" s="755"/>
    </row>
    <row r="31" spans="1:13" s="6" customFormat="1" ht="17.25" customHeight="1">
      <c r="A31" s="750"/>
      <c r="B31" s="748"/>
      <c r="C31" s="748"/>
      <c r="D31" s="748"/>
      <c r="E31" s="748"/>
      <c r="F31" s="748"/>
      <c r="G31" s="748"/>
      <c r="H31" s="10"/>
      <c r="I31" s="11"/>
      <c r="J31" s="748"/>
      <c r="K31" s="756" t="s">
        <v>63</v>
      </c>
      <c r="L31" s="752"/>
      <c r="M31" s="754"/>
    </row>
    <row r="32" spans="1:13" s="6" customFormat="1" ht="17.25" customHeight="1">
      <c r="A32" s="751"/>
      <c r="B32" s="749"/>
      <c r="C32" s="749"/>
      <c r="D32" s="749"/>
      <c r="E32" s="749"/>
      <c r="F32" s="749"/>
      <c r="G32" s="749"/>
      <c r="H32" s="12"/>
      <c r="I32" s="12"/>
      <c r="J32" s="749"/>
      <c r="K32" s="757"/>
      <c r="L32" s="753"/>
      <c r="M32" s="755"/>
    </row>
    <row r="33" spans="1:13" s="6" customFormat="1" ht="17.25" customHeight="1">
      <c r="A33" s="750"/>
      <c r="B33" s="748"/>
      <c r="C33" s="748"/>
      <c r="D33" s="748"/>
      <c r="E33" s="748"/>
      <c r="F33" s="748"/>
      <c r="G33" s="748"/>
      <c r="H33" s="10"/>
      <c r="I33" s="11"/>
      <c r="J33" s="748"/>
      <c r="K33" s="756" t="s">
        <v>63</v>
      </c>
      <c r="L33" s="752"/>
      <c r="M33" s="754"/>
    </row>
    <row r="34" spans="1:13" s="6" customFormat="1" ht="17.25" customHeight="1">
      <c r="A34" s="751"/>
      <c r="B34" s="749"/>
      <c r="C34" s="749"/>
      <c r="D34" s="749"/>
      <c r="E34" s="749"/>
      <c r="F34" s="749"/>
      <c r="G34" s="749"/>
      <c r="H34" s="12"/>
      <c r="I34" s="12"/>
      <c r="J34" s="749"/>
      <c r="K34" s="757"/>
      <c r="L34" s="753"/>
      <c r="M34" s="755"/>
    </row>
    <row r="35" spans="1:13" s="207" customFormat="1" ht="11.25" customHeight="1">
      <c r="A35" s="166" t="s">
        <v>157</v>
      </c>
    </row>
    <row r="36" spans="1:13" s="207" customFormat="1" ht="11.25" customHeight="1">
      <c r="A36" s="166" t="s">
        <v>168</v>
      </c>
    </row>
    <row r="37" spans="1:13" s="207" customFormat="1" ht="11.25" customHeight="1">
      <c r="A37" s="166" t="s">
        <v>167</v>
      </c>
    </row>
    <row r="38" spans="1:13" ht="11.25" customHeight="1">
      <c r="A38" s="166" t="s">
        <v>204</v>
      </c>
      <c r="B38"/>
      <c r="C38"/>
      <c r="D38"/>
      <c r="E38"/>
      <c r="F38"/>
      <c r="G38"/>
    </row>
    <row r="39" spans="1:13" ht="20.45" customHeight="1">
      <c r="A39"/>
      <c r="B39"/>
      <c r="C39"/>
      <c r="D39"/>
      <c r="E39"/>
      <c r="F39"/>
      <c r="G39"/>
    </row>
    <row r="40" spans="1:13" ht="20.45" customHeight="1">
      <c r="A40"/>
      <c r="B40"/>
      <c r="C40"/>
      <c r="D40"/>
      <c r="E40"/>
      <c r="F40"/>
      <c r="G40"/>
    </row>
    <row r="41" spans="1:13" ht="20.45" customHeight="1">
      <c r="A41"/>
      <c r="B41"/>
      <c r="C41"/>
      <c r="D41"/>
      <c r="E41"/>
      <c r="F41"/>
      <c r="G41"/>
    </row>
    <row r="42" spans="1:13" ht="20.45" customHeight="1">
      <c r="A42"/>
      <c r="B42"/>
      <c r="C42"/>
      <c r="D42"/>
      <c r="E42"/>
      <c r="F42"/>
      <c r="G42"/>
    </row>
    <row r="43" spans="1:13" ht="20.45" customHeight="1">
      <c r="A43"/>
      <c r="B43"/>
      <c r="C43"/>
      <c r="D43"/>
      <c r="E43"/>
      <c r="F43"/>
      <c r="G43"/>
    </row>
    <row r="44" spans="1:13" ht="20.45" customHeight="1">
      <c r="A44"/>
      <c r="B44"/>
      <c r="C44"/>
      <c r="D44"/>
      <c r="E44"/>
      <c r="F44"/>
      <c r="G44"/>
    </row>
    <row r="45" spans="1:13" ht="20.45" customHeight="1">
      <c r="A45"/>
      <c r="B45"/>
      <c r="C45"/>
      <c r="D45"/>
      <c r="E45"/>
      <c r="F45"/>
      <c r="G45"/>
    </row>
    <row r="46" spans="1:13" ht="20.45" customHeight="1">
      <c r="A46"/>
      <c r="B46"/>
      <c r="C46"/>
      <c r="D46"/>
      <c r="E46"/>
      <c r="F46"/>
      <c r="G46"/>
    </row>
    <row r="47" spans="1:13" ht="20.45" customHeight="1">
      <c r="A47"/>
      <c r="B47"/>
      <c r="C47"/>
      <c r="D47"/>
      <c r="E47"/>
      <c r="F47"/>
      <c r="G47"/>
    </row>
    <row r="48" spans="1:13" ht="20.45" customHeight="1">
      <c r="A48"/>
      <c r="B48"/>
      <c r="C48"/>
      <c r="D48"/>
      <c r="E48"/>
      <c r="F48"/>
      <c r="G48"/>
    </row>
    <row r="49" spans="1:7" ht="20.45" customHeight="1">
      <c r="A49"/>
      <c r="B49"/>
      <c r="C49"/>
      <c r="D49"/>
      <c r="E49"/>
      <c r="F49"/>
      <c r="G49"/>
    </row>
    <row r="50" spans="1:7" ht="20.45" customHeight="1">
      <c r="A50"/>
      <c r="B50"/>
      <c r="C50"/>
      <c r="D50"/>
      <c r="E50"/>
      <c r="F50"/>
      <c r="G50"/>
    </row>
    <row r="51" spans="1:7" ht="20.45" customHeight="1">
      <c r="A51"/>
      <c r="B51"/>
      <c r="C51"/>
      <c r="D51"/>
      <c r="E51"/>
      <c r="F51"/>
      <c r="G51"/>
    </row>
    <row r="52" spans="1:7" ht="20.45" customHeight="1">
      <c r="A52"/>
      <c r="B52"/>
      <c r="C52"/>
      <c r="D52"/>
      <c r="E52"/>
      <c r="F52"/>
      <c r="G52"/>
    </row>
    <row r="53" spans="1:7" ht="20.45" customHeight="1">
      <c r="A53"/>
      <c r="B53"/>
      <c r="C53"/>
      <c r="D53"/>
      <c r="E53"/>
      <c r="F53"/>
      <c r="G53"/>
    </row>
    <row r="54" spans="1:7" ht="20.45" customHeight="1">
      <c r="A54"/>
      <c r="B54"/>
      <c r="C54"/>
      <c r="D54"/>
      <c r="E54"/>
      <c r="F54"/>
      <c r="G54"/>
    </row>
    <row r="55" spans="1:7" ht="20.45" customHeight="1">
      <c r="A55"/>
      <c r="B55"/>
      <c r="C55"/>
      <c r="D55"/>
      <c r="E55"/>
      <c r="F55"/>
      <c r="G55"/>
    </row>
    <row r="56" spans="1:7" ht="20.45" customHeight="1">
      <c r="A56"/>
      <c r="B56"/>
      <c r="C56"/>
      <c r="D56"/>
      <c r="E56"/>
      <c r="F56"/>
      <c r="G56"/>
    </row>
    <row r="57" spans="1:7" ht="20.45" customHeight="1">
      <c r="A57"/>
      <c r="B57"/>
      <c r="C57"/>
      <c r="D57"/>
      <c r="E57"/>
      <c r="F57"/>
      <c r="G57"/>
    </row>
    <row r="58" spans="1:7" ht="20.45" customHeight="1">
      <c r="A58"/>
      <c r="B58"/>
      <c r="C58"/>
      <c r="D58"/>
      <c r="E58"/>
      <c r="F58"/>
      <c r="G58"/>
    </row>
    <row r="59" spans="1:7" ht="36" customHeight="1">
      <c r="A59"/>
      <c r="B59"/>
      <c r="C59"/>
      <c r="D59"/>
      <c r="E59"/>
      <c r="F59"/>
      <c r="G59"/>
    </row>
    <row r="60" spans="1:7">
      <c r="A60"/>
      <c r="B60"/>
      <c r="C60"/>
      <c r="D60"/>
      <c r="E60"/>
      <c r="F60"/>
      <c r="G60"/>
    </row>
    <row r="61" spans="1:7" ht="20.45" customHeight="1">
      <c r="A61"/>
      <c r="B61"/>
      <c r="C61"/>
      <c r="D61"/>
      <c r="E61"/>
      <c r="F61"/>
      <c r="G61"/>
    </row>
    <row r="62" spans="1:7" ht="20.45" customHeight="1">
      <c r="A62"/>
      <c r="B62"/>
      <c r="C62"/>
      <c r="D62"/>
      <c r="E62"/>
      <c r="F62"/>
      <c r="G62"/>
    </row>
    <row r="63" spans="1:7" ht="20.45" customHeight="1">
      <c r="A63"/>
      <c r="B63"/>
      <c r="C63"/>
      <c r="D63"/>
      <c r="E63"/>
      <c r="F63"/>
      <c r="G63"/>
    </row>
    <row r="64" spans="1:7" ht="20.45" customHeight="1">
      <c r="A64"/>
      <c r="B64"/>
      <c r="C64"/>
      <c r="D64"/>
      <c r="E64"/>
      <c r="F64"/>
      <c r="G64"/>
    </row>
    <row r="65" spans="1:7" ht="24.95" customHeight="1">
      <c r="A65"/>
      <c r="B65"/>
      <c r="C65"/>
      <c r="D65"/>
      <c r="E65"/>
      <c r="F65"/>
      <c r="G65"/>
    </row>
    <row r="66" spans="1:7" ht="24.95" customHeight="1">
      <c r="A66"/>
      <c r="B66"/>
      <c r="C66"/>
      <c r="D66"/>
      <c r="E66"/>
      <c r="F66"/>
      <c r="G66"/>
    </row>
    <row r="67" spans="1:7">
      <c r="A67"/>
      <c r="B67"/>
      <c r="C67"/>
      <c r="D67"/>
      <c r="E67"/>
      <c r="F67"/>
      <c r="G67"/>
    </row>
    <row r="68" spans="1:7">
      <c r="A68"/>
      <c r="B68"/>
      <c r="C68"/>
      <c r="D68"/>
      <c r="E68"/>
      <c r="F68"/>
      <c r="G68"/>
    </row>
    <row r="69" spans="1:7">
      <c r="A69"/>
      <c r="B69"/>
      <c r="C69"/>
      <c r="D69"/>
      <c r="E69"/>
      <c r="F69"/>
      <c r="G69"/>
    </row>
    <row r="70" spans="1:7">
      <c r="A70"/>
      <c r="B70"/>
      <c r="C70"/>
      <c r="D70"/>
      <c r="E70"/>
      <c r="F70"/>
      <c r="G70"/>
    </row>
    <row r="71" spans="1:7">
      <c r="A71"/>
      <c r="B71"/>
      <c r="C71"/>
      <c r="D71"/>
      <c r="E71"/>
      <c r="F71"/>
      <c r="G71"/>
    </row>
    <row r="72" spans="1:7">
      <c r="A72"/>
      <c r="B72"/>
      <c r="C72"/>
      <c r="D72"/>
      <c r="E72"/>
      <c r="F72"/>
      <c r="G72"/>
    </row>
    <row r="73" spans="1:7">
      <c r="A73"/>
      <c r="B73"/>
      <c r="C73"/>
      <c r="D73"/>
      <c r="E73"/>
      <c r="F73"/>
      <c r="G73"/>
    </row>
    <row r="74" spans="1:7">
      <c r="A74"/>
      <c r="B74"/>
      <c r="C74"/>
      <c r="D74"/>
      <c r="E74"/>
      <c r="F74"/>
      <c r="G74"/>
    </row>
    <row r="75" spans="1:7">
      <c r="A75"/>
      <c r="B75"/>
      <c r="C75"/>
      <c r="D75"/>
      <c r="E75"/>
      <c r="F75"/>
      <c r="G75"/>
    </row>
    <row r="76" spans="1:7">
      <c r="A76"/>
      <c r="B76"/>
      <c r="C76"/>
      <c r="D76"/>
      <c r="E76"/>
      <c r="F76"/>
      <c r="G76"/>
    </row>
    <row r="77" spans="1:7">
      <c r="A77"/>
      <c r="B77"/>
      <c r="C77"/>
      <c r="D77"/>
      <c r="E77"/>
      <c r="F77"/>
      <c r="G77"/>
    </row>
    <row r="78" spans="1:7">
      <c r="A78"/>
      <c r="B78"/>
      <c r="C78"/>
      <c r="D78"/>
      <c r="E78"/>
      <c r="F78"/>
      <c r="G78"/>
    </row>
    <row r="79" spans="1:7">
      <c r="A79"/>
      <c r="B79"/>
      <c r="C79"/>
      <c r="D79"/>
      <c r="E79"/>
      <c r="F79"/>
      <c r="G79"/>
    </row>
    <row r="80" spans="1:7">
      <c r="A80"/>
      <c r="B80"/>
      <c r="C80"/>
      <c r="D80"/>
      <c r="E80"/>
      <c r="F80"/>
      <c r="G80"/>
    </row>
    <row r="81" spans="1:7">
      <c r="A81"/>
      <c r="B81"/>
      <c r="C81"/>
      <c r="D81"/>
      <c r="E81"/>
      <c r="F81"/>
      <c r="G81"/>
    </row>
    <row r="82" spans="1:7">
      <c r="A82"/>
      <c r="B82"/>
      <c r="C82"/>
      <c r="D82"/>
      <c r="E82"/>
      <c r="F82"/>
      <c r="G82"/>
    </row>
    <row r="83" spans="1:7">
      <c r="A83"/>
      <c r="B83"/>
      <c r="C83"/>
      <c r="D83"/>
      <c r="E83"/>
      <c r="F83"/>
      <c r="G83"/>
    </row>
    <row r="84" spans="1:7">
      <c r="A84"/>
      <c r="B84"/>
      <c r="C84"/>
      <c r="D84"/>
      <c r="E84"/>
      <c r="F84"/>
      <c r="G84"/>
    </row>
    <row r="85" spans="1:7">
      <c r="A85"/>
      <c r="B85"/>
      <c r="C85"/>
      <c r="D85"/>
      <c r="E85"/>
      <c r="F85"/>
      <c r="G85"/>
    </row>
    <row r="86" spans="1:7">
      <c r="A86"/>
      <c r="B86"/>
      <c r="C86"/>
      <c r="D86"/>
      <c r="E86"/>
      <c r="F86"/>
      <c r="G86"/>
    </row>
    <row r="87" spans="1:7">
      <c r="A87"/>
      <c r="B87"/>
      <c r="C87"/>
      <c r="D87"/>
      <c r="E87"/>
      <c r="F87"/>
      <c r="G87"/>
    </row>
    <row r="88" spans="1:7">
      <c r="A88"/>
      <c r="B88"/>
      <c r="C88"/>
      <c r="D88"/>
      <c r="E88"/>
      <c r="F88"/>
      <c r="G88"/>
    </row>
    <row r="89" spans="1:7">
      <c r="A89"/>
      <c r="B89"/>
      <c r="C89"/>
      <c r="D89"/>
      <c r="E89"/>
      <c r="F89"/>
      <c r="G89"/>
    </row>
    <row r="90" spans="1:7">
      <c r="A90"/>
      <c r="B90"/>
      <c r="C90"/>
      <c r="D90"/>
      <c r="E90"/>
      <c r="F90"/>
      <c r="G90"/>
    </row>
    <row r="91" spans="1:7">
      <c r="A91"/>
      <c r="B91"/>
      <c r="C91"/>
      <c r="D91"/>
      <c r="E91"/>
      <c r="F91"/>
      <c r="G91"/>
    </row>
    <row r="92" spans="1:7">
      <c r="A92"/>
      <c r="B92"/>
      <c r="C92"/>
      <c r="D92"/>
      <c r="E92"/>
      <c r="F92"/>
      <c r="G92"/>
    </row>
    <row r="93" spans="1:7">
      <c r="A93"/>
      <c r="B93"/>
      <c r="C93"/>
      <c r="D93"/>
      <c r="E93"/>
      <c r="F93"/>
      <c r="G93"/>
    </row>
    <row r="94" spans="1:7">
      <c r="A94"/>
      <c r="B94"/>
      <c r="C94"/>
      <c r="D94"/>
      <c r="E94"/>
      <c r="F94"/>
      <c r="G94"/>
    </row>
    <row r="95" spans="1:7">
      <c r="A95"/>
      <c r="B95"/>
      <c r="C95"/>
      <c r="D95"/>
      <c r="E95"/>
      <c r="F95"/>
      <c r="G95"/>
    </row>
    <row r="96" spans="1:7">
      <c r="A96"/>
      <c r="B96"/>
      <c r="C96"/>
      <c r="D96"/>
      <c r="E96"/>
      <c r="F96"/>
      <c r="G96"/>
    </row>
    <row r="97" spans="1:7">
      <c r="A97"/>
      <c r="B97"/>
      <c r="C97"/>
      <c r="D97"/>
      <c r="E97"/>
      <c r="F97"/>
      <c r="G97"/>
    </row>
    <row r="98" spans="1:7">
      <c r="A98"/>
      <c r="B98"/>
      <c r="C98"/>
      <c r="D98"/>
      <c r="E98"/>
      <c r="F98"/>
      <c r="G98"/>
    </row>
    <row r="99" spans="1:7">
      <c r="A99"/>
      <c r="B99"/>
      <c r="C99"/>
      <c r="D99"/>
      <c r="E99"/>
      <c r="F99"/>
      <c r="G99"/>
    </row>
    <row r="100" spans="1:7">
      <c r="A100"/>
      <c r="B100"/>
      <c r="C100"/>
      <c r="D100"/>
      <c r="E100"/>
      <c r="F100"/>
      <c r="G100"/>
    </row>
    <row r="101" spans="1:7">
      <c r="A101"/>
      <c r="B101"/>
      <c r="C101"/>
      <c r="D101"/>
      <c r="E101"/>
      <c r="F101"/>
      <c r="G101"/>
    </row>
    <row r="102" spans="1:7">
      <c r="A102"/>
      <c r="B102"/>
      <c r="C102"/>
      <c r="D102"/>
      <c r="E102"/>
      <c r="F102"/>
      <c r="G102"/>
    </row>
    <row r="103" spans="1:7">
      <c r="A103"/>
      <c r="B103"/>
      <c r="C103"/>
      <c r="D103"/>
      <c r="E103"/>
      <c r="F103"/>
      <c r="G103"/>
    </row>
    <row r="104" spans="1:7">
      <c r="A104"/>
      <c r="B104"/>
      <c r="C104"/>
      <c r="D104"/>
      <c r="E104"/>
      <c r="F104"/>
      <c r="G104"/>
    </row>
    <row r="105" spans="1:7">
      <c r="A105"/>
      <c r="B105"/>
      <c r="C105"/>
      <c r="D105"/>
      <c r="E105"/>
      <c r="F105"/>
      <c r="G105"/>
    </row>
    <row r="106" spans="1:7">
      <c r="A106"/>
      <c r="B106"/>
      <c r="C106"/>
      <c r="D106"/>
      <c r="E106"/>
      <c r="F106"/>
      <c r="G106"/>
    </row>
    <row r="107" spans="1:7">
      <c r="A107"/>
      <c r="B107"/>
      <c r="C107"/>
      <c r="D107"/>
      <c r="E107"/>
      <c r="F107"/>
      <c r="G107"/>
    </row>
    <row r="108" spans="1:7">
      <c r="A108"/>
      <c r="B108"/>
      <c r="C108"/>
      <c r="D108"/>
      <c r="E108"/>
      <c r="F108"/>
      <c r="G108"/>
    </row>
    <row r="109" spans="1:7">
      <c r="A109"/>
      <c r="B109"/>
      <c r="C109"/>
      <c r="D109"/>
      <c r="E109"/>
      <c r="F109"/>
      <c r="G109"/>
    </row>
    <row r="110" spans="1:7">
      <c r="A110"/>
      <c r="B110"/>
      <c r="C110"/>
      <c r="D110"/>
      <c r="E110"/>
      <c r="F110"/>
      <c r="G110"/>
    </row>
    <row r="111" spans="1:7">
      <c r="A111"/>
      <c r="B111"/>
      <c r="C111"/>
      <c r="D111"/>
      <c r="E111"/>
      <c r="F111"/>
      <c r="G111"/>
    </row>
    <row r="112" spans="1:7">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c r="G277"/>
    </row>
    <row r="278" spans="1:7">
      <c r="A278"/>
      <c r="B278"/>
      <c r="C278"/>
      <c r="D278"/>
      <c r="E278"/>
      <c r="F278"/>
      <c r="G278"/>
    </row>
    <row r="279" spans="1:7">
      <c r="A279"/>
      <c r="B279"/>
      <c r="C279"/>
      <c r="D279"/>
      <c r="E279"/>
      <c r="F279"/>
      <c r="G279"/>
    </row>
    <row r="280" spans="1:7">
      <c r="A280"/>
      <c r="B280"/>
      <c r="C280"/>
      <c r="D280"/>
      <c r="E280"/>
      <c r="F280"/>
      <c r="G280"/>
    </row>
    <row r="281" spans="1:7">
      <c r="A281"/>
      <c r="B281"/>
      <c r="C281"/>
      <c r="D281"/>
      <c r="E281"/>
      <c r="F281"/>
      <c r="G281"/>
    </row>
    <row r="282" spans="1:7">
      <c r="A282"/>
      <c r="B282"/>
      <c r="C282"/>
      <c r="D282"/>
      <c r="E282"/>
      <c r="F282"/>
      <c r="G282"/>
    </row>
    <row r="283" spans="1:7">
      <c r="A283"/>
      <c r="B283"/>
      <c r="C283"/>
      <c r="D283"/>
      <c r="E283"/>
      <c r="F283"/>
      <c r="G283"/>
    </row>
    <row r="284" spans="1:7">
      <c r="A284"/>
      <c r="B284"/>
      <c r="C284"/>
      <c r="D284"/>
      <c r="E284"/>
      <c r="F284"/>
      <c r="G284"/>
    </row>
    <row r="285" spans="1:7">
      <c r="A285"/>
      <c r="B285"/>
      <c r="C285"/>
      <c r="D285"/>
      <c r="E285"/>
      <c r="F285"/>
      <c r="G285"/>
    </row>
    <row r="286" spans="1:7">
      <c r="A286"/>
      <c r="B286"/>
      <c r="C286"/>
      <c r="D286"/>
      <c r="E286"/>
      <c r="F286"/>
      <c r="G286"/>
    </row>
    <row r="287" spans="1:7">
      <c r="A287"/>
      <c r="B287"/>
      <c r="C287"/>
      <c r="D287"/>
      <c r="E287"/>
      <c r="F287"/>
      <c r="G287"/>
    </row>
    <row r="288" spans="1:7">
      <c r="A288"/>
      <c r="B288"/>
      <c r="C288"/>
      <c r="D288"/>
      <c r="E288"/>
      <c r="F288"/>
      <c r="G288"/>
    </row>
    <row r="289" spans="1:7">
      <c r="A289"/>
      <c r="B289"/>
      <c r="C289"/>
      <c r="D289"/>
      <c r="E289"/>
      <c r="F289"/>
      <c r="G289"/>
    </row>
    <row r="290" spans="1:7">
      <c r="A290"/>
      <c r="B290"/>
      <c r="C290"/>
      <c r="D290"/>
      <c r="E290"/>
      <c r="F290"/>
      <c r="G290"/>
    </row>
    <row r="291" spans="1:7">
      <c r="A291"/>
      <c r="B291"/>
      <c r="C291"/>
      <c r="D291"/>
      <c r="E291"/>
      <c r="F291"/>
      <c r="G291"/>
    </row>
    <row r="292" spans="1:7">
      <c r="A292"/>
      <c r="B292"/>
      <c r="C292"/>
      <c r="D292"/>
      <c r="E292"/>
      <c r="F292"/>
      <c r="G292"/>
    </row>
    <row r="293" spans="1:7">
      <c r="A293"/>
      <c r="B293"/>
      <c r="C293"/>
      <c r="D293"/>
      <c r="E293"/>
      <c r="F293"/>
      <c r="G293"/>
    </row>
    <row r="294" spans="1:7">
      <c r="A294"/>
      <c r="B294"/>
      <c r="C294"/>
      <c r="D294"/>
      <c r="E294"/>
      <c r="F294"/>
      <c r="G294"/>
    </row>
    <row r="295" spans="1:7">
      <c r="A295"/>
      <c r="B295"/>
      <c r="C295"/>
      <c r="D295"/>
      <c r="E295"/>
      <c r="F295"/>
      <c r="G295"/>
    </row>
    <row r="296" spans="1:7">
      <c r="A296"/>
      <c r="B296"/>
      <c r="C296"/>
      <c r="D296"/>
      <c r="E296"/>
      <c r="F296"/>
      <c r="G296"/>
    </row>
    <row r="297" spans="1:7">
      <c r="A297"/>
      <c r="B297"/>
      <c r="C297"/>
      <c r="D297"/>
      <c r="E297"/>
      <c r="F297"/>
      <c r="G297"/>
    </row>
    <row r="298" spans="1:7">
      <c r="A298"/>
      <c r="B298"/>
      <c r="C298"/>
      <c r="D298"/>
      <c r="E298"/>
      <c r="F298"/>
      <c r="G298"/>
    </row>
    <row r="299" spans="1:7">
      <c r="A299"/>
      <c r="B299"/>
      <c r="C299"/>
      <c r="D299"/>
      <c r="E299"/>
      <c r="F299"/>
      <c r="G299"/>
    </row>
    <row r="300" spans="1:7">
      <c r="A300"/>
      <c r="B300"/>
      <c r="C300"/>
      <c r="D300"/>
      <c r="E300"/>
      <c r="F300"/>
      <c r="G300"/>
    </row>
    <row r="301" spans="1:7">
      <c r="A301"/>
      <c r="B301"/>
      <c r="C301"/>
      <c r="D301"/>
      <c r="E301"/>
      <c r="F301"/>
      <c r="G301"/>
    </row>
    <row r="302" spans="1:7">
      <c r="A302"/>
      <c r="B302"/>
      <c r="C302"/>
      <c r="D302"/>
      <c r="E302"/>
      <c r="F302"/>
      <c r="G302"/>
    </row>
    <row r="303" spans="1:7">
      <c r="A303"/>
      <c r="B303"/>
      <c r="C303"/>
      <c r="D303"/>
      <c r="E303"/>
      <c r="F303"/>
      <c r="G303"/>
    </row>
    <row r="304" spans="1:7">
      <c r="A304"/>
      <c r="B304"/>
      <c r="C304"/>
      <c r="D304"/>
      <c r="E304"/>
      <c r="F304"/>
      <c r="G304"/>
    </row>
    <row r="305" spans="1:7">
      <c r="A305"/>
      <c r="B305"/>
      <c r="C305"/>
      <c r="D305"/>
      <c r="E305"/>
      <c r="F305"/>
      <c r="G305"/>
    </row>
    <row r="306" spans="1:7">
      <c r="A306"/>
      <c r="B306"/>
      <c r="C306"/>
      <c r="D306"/>
      <c r="E306"/>
      <c r="F306"/>
      <c r="G306"/>
    </row>
    <row r="307" spans="1:7">
      <c r="A307"/>
      <c r="B307"/>
      <c r="C307"/>
      <c r="D307"/>
      <c r="E307"/>
      <c r="F307"/>
      <c r="G307"/>
    </row>
    <row r="308" spans="1:7">
      <c r="A308"/>
      <c r="B308"/>
      <c r="C308"/>
      <c r="D308"/>
      <c r="E308"/>
      <c r="F308"/>
      <c r="G308"/>
    </row>
    <row r="309" spans="1:7">
      <c r="A309"/>
      <c r="B309"/>
      <c r="C309"/>
      <c r="D309"/>
      <c r="E309"/>
      <c r="F309"/>
      <c r="G309"/>
    </row>
    <row r="310" spans="1:7">
      <c r="A310"/>
      <c r="B310"/>
      <c r="C310"/>
      <c r="D310"/>
      <c r="E310"/>
      <c r="F310"/>
      <c r="G310"/>
    </row>
    <row r="311" spans="1:7">
      <c r="A311"/>
      <c r="B311"/>
      <c r="C311"/>
      <c r="D311"/>
      <c r="E311"/>
      <c r="F311"/>
      <c r="G311"/>
    </row>
    <row r="312" spans="1:7">
      <c r="A312"/>
      <c r="B312"/>
      <c r="C312"/>
      <c r="D312"/>
      <c r="E312"/>
      <c r="F312"/>
      <c r="G312"/>
    </row>
    <row r="313" spans="1:7">
      <c r="A313"/>
      <c r="B313"/>
      <c r="C313"/>
      <c r="D313"/>
      <c r="E313"/>
      <c r="F313"/>
      <c r="G313"/>
    </row>
    <row r="314" spans="1:7">
      <c r="A314"/>
      <c r="B314"/>
      <c r="C314"/>
      <c r="D314"/>
      <c r="E314"/>
      <c r="F314"/>
      <c r="G314"/>
    </row>
    <row r="315" spans="1:7">
      <c r="A315"/>
      <c r="B315"/>
      <c r="C315"/>
      <c r="D315"/>
      <c r="E315"/>
      <c r="F315"/>
      <c r="G315"/>
    </row>
    <row r="316" spans="1:7">
      <c r="A316"/>
      <c r="B316"/>
      <c r="C316"/>
      <c r="D316"/>
      <c r="E316"/>
      <c r="F316"/>
      <c r="G316"/>
    </row>
    <row r="317" spans="1:7">
      <c r="A317"/>
      <c r="B317"/>
      <c r="C317"/>
      <c r="D317"/>
      <c r="E317"/>
      <c r="F317"/>
      <c r="G317"/>
    </row>
    <row r="318" spans="1:7">
      <c r="A318"/>
      <c r="B318"/>
      <c r="C318"/>
      <c r="D318"/>
      <c r="E318"/>
      <c r="F318"/>
      <c r="G318"/>
    </row>
    <row r="319" spans="1:7">
      <c r="A319"/>
      <c r="B319"/>
      <c r="C319"/>
      <c r="D319"/>
      <c r="E319"/>
      <c r="F319"/>
      <c r="G319"/>
    </row>
    <row r="320" spans="1:7">
      <c r="A320"/>
      <c r="B320"/>
      <c r="C320"/>
      <c r="D320"/>
      <c r="E320"/>
      <c r="F320"/>
      <c r="G320"/>
    </row>
    <row r="321" spans="1:7">
      <c r="A321"/>
      <c r="B321"/>
      <c r="C321"/>
      <c r="D321"/>
      <c r="E321"/>
      <c r="F321"/>
      <c r="G321"/>
    </row>
    <row r="322" spans="1:7">
      <c r="A322"/>
      <c r="B322"/>
      <c r="C322"/>
      <c r="D322"/>
      <c r="E322"/>
      <c r="F322"/>
      <c r="G322"/>
    </row>
    <row r="323" spans="1:7">
      <c r="A323"/>
      <c r="B323"/>
      <c r="C323"/>
      <c r="D323"/>
      <c r="E323"/>
      <c r="F323"/>
      <c r="G323"/>
    </row>
    <row r="324" spans="1:7">
      <c r="A324"/>
      <c r="B324"/>
      <c r="C324"/>
      <c r="D324"/>
      <c r="E324"/>
      <c r="F324"/>
      <c r="G324"/>
    </row>
    <row r="325" spans="1:7">
      <c r="A325"/>
      <c r="B325"/>
      <c r="C325"/>
      <c r="D325"/>
      <c r="E325"/>
      <c r="F325"/>
      <c r="G325"/>
    </row>
    <row r="326" spans="1:7">
      <c r="A326"/>
      <c r="B326"/>
      <c r="C326"/>
      <c r="D326"/>
      <c r="E326"/>
      <c r="F326"/>
      <c r="G326"/>
    </row>
    <row r="327" spans="1:7">
      <c r="A327"/>
      <c r="B327"/>
      <c r="C327"/>
      <c r="D327"/>
      <c r="E327"/>
      <c r="F327"/>
      <c r="G327"/>
    </row>
    <row r="328" spans="1:7">
      <c r="A328"/>
      <c r="B328"/>
      <c r="C328"/>
      <c r="D328"/>
      <c r="E328"/>
      <c r="F328"/>
      <c r="G328"/>
    </row>
    <row r="329" spans="1:7">
      <c r="A329"/>
      <c r="B329"/>
      <c r="C329"/>
      <c r="D329"/>
      <c r="E329"/>
      <c r="F329"/>
      <c r="G329"/>
    </row>
    <row r="330" spans="1:7">
      <c r="A330"/>
      <c r="B330"/>
      <c r="C330"/>
      <c r="D330"/>
      <c r="E330"/>
      <c r="F330"/>
      <c r="G330"/>
    </row>
    <row r="331" spans="1:7">
      <c r="A331"/>
      <c r="B331"/>
      <c r="C331"/>
      <c r="D331"/>
      <c r="E331"/>
      <c r="F331"/>
      <c r="G331"/>
    </row>
    <row r="332" spans="1:7">
      <c r="A332"/>
      <c r="B332"/>
      <c r="C332"/>
      <c r="D332"/>
      <c r="E332"/>
      <c r="F332"/>
      <c r="G332"/>
    </row>
    <row r="333" spans="1:7">
      <c r="A333"/>
      <c r="B333"/>
      <c r="C333"/>
      <c r="D333"/>
      <c r="E333"/>
      <c r="F333"/>
      <c r="G333"/>
    </row>
    <row r="334" spans="1:7">
      <c r="A334"/>
      <c r="B334"/>
      <c r="C334"/>
      <c r="D334"/>
      <c r="E334"/>
      <c r="F334"/>
      <c r="G334"/>
    </row>
    <row r="335" spans="1:7">
      <c r="A335"/>
      <c r="B335"/>
      <c r="C335"/>
      <c r="D335"/>
      <c r="E335"/>
      <c r="F335"/>
      <c r="G335"/>
    </row>
    <row r="336" spans="1:7">
      <c r="A336"/>
      <c r="B336"/>
      <c r="C336"/>
      <c r="D336"/>
      <c r="E336"/>
      <c r="F336"/>
      <c r="G336"/>
    </row>
    <row r="337" spans="1:7">
      <c r="A337"/>
      <c r="B337"/>
      <c r="C337"/>
      <c r="D337"/>
      <c r="E337"/>
      <c r="F337"/>
      <c r="G337"/>
    </row>
    <row r="338" spans="1:7">
      <c r="A338"/>
      <c r="B338"/>
      <c r="C338"/>
      <c r="D338"/>
      <c r="E338"/>
      <c r="F338"/>
      <c r="G338"/>
    </row>
    <row r="339" spans="1:7">
      <c r="A339"/>
      <c r="B339"/>
      <c r="C339"/>
      <c r="D339"/>
      <c r="E339"/>
      <c r="F339"/>
      <c r="G339"/>
    </row>
    <row r="340" spans="1:7">
      <c r="A340"/>
      <c r="B340"/>
      <c r="C340"/>
      <c r="D340"/>
      <c r="E340"/>
      <c r="F340"/>
      <c r="G340"/>
    </row>
    <row r="341" spans="1:7">
      <c r="A341"/>
      <c r="B341"/>
      <c r="C341"/>
      <c r="D341"/>
      <c r="E341"/>
      <c r="F341"/>
      <c r="G341"/>
    </row>
    <row r="342" spans="1:7">
      <c r="A342"/>
      <c r="B342"/>
      <c r="C342"/>
      <c r="D342"/>
      <c r="E342"/>
      <c r="F342"/>
      <c r="G342"/>
    </row>
    <row r="343" spans="1:7">
      <c r="A343"/>
      <c r="B343"/>
      <c r="C343"/>
      <c r="D343"/>
      <c r="E343"/>
      <c r="F343"/>
      <c r="G343"/>
    </row>
    <row r="344" spans="1:7">
      <c r="A344"/>
      <c r="B344"/>
      <c r="C344"/>
      <c r="D344"/>
      <c r="E344"/>
      <c r="F344"/>
      <c r="G344"/>
    </row>
    <row r="345" spans="1:7">
      <c r="A345"/>
      <c r="B345"/>
      <c r="C345"/>
      <c r="D345"/>
      <c r="E345"/>
      <c r="F345"/>
      <c r="G345"/>
    </row>
    <row r="346" spans="1:7">
      <c r="A346"/>
      <c r="B346"/>
      <c r="C346"/>
      <c r="D346"/>
      <c r="E346"/>
      <c r="F346"/>
      <c r="G346"/>
    </row>
    <row r="347" spans="1:7">
      <c r="A347"/>
      <c r="B347"/>
      <c r="C347"/>
      <c r="D347"/>
      <c r="E347"/>
      <c r="F347"/>
      <c r="G347"/>
    </row>
    <row r="348" spans="1:7">
      <c r="A348"/>
      <c r="B348"/>
      <c r="C348"/>
      <c r="D348"/>
      <c r="E348"/>
      <c r="F348"/>
      <c r="G348"/>
    </row>
    <row r="349" spans="1:7">
      <c r="A349"/>
      <c r="B349"/>
      <c r="C349"/>
      <c r="D349"/>
      <c r="E349"/>
      <c r="F349"/>
      <c r="G349"/>
    </row>
    <row r="350" spans="1:7">
      <c r="A350"/>
      <c r="B350"/>
      <c r="C350"/>
      <c r="D350"/>
      <c r="E350"/>
      <c r="F350"/>
      <c r="G350"/>
    </row>
    <row r="351" spans="1:7">
      <c r="A351"/>
      <c r="B351"/>
      <c r="C351"/>
      <c r="D351"/>
      <c r="E351"/>
      <c r="F351"/>
      <c r="G351"/>
    </row>
    <row r="352" spans="1:7">
      <c r="A352"/>
      <c r="B352"/>
      <c r="C352"/>
      <c r="D352"/>
      <c r="E352"/>
      <c r="F352"/>
      <c r="G352"/>
    </row>
    <row r="353" spans="1:7">
      <c r="A353"/>
      <c r="B353"/>
      <c r="C353"/>
      <c r="D353"/>
      <c r="E353"/>
      <c r="F353"/>
      <c r="G353"/>
    </row>
    <row r="354" spans="1:7">
      <c r="A354"/>
      <c r="B354"/>
      <c r="C354"/>
      <c r="D354"/>
      <c r="E354"/>
      <c r="F354"/>
      <c r="G354"/>
    </row>
    <row r="355" spans="1:7">
      <c r="A355"/>
      <c r="B355"/>
      <c r="C355"/>
      <c r="D355"/>
      <c r="E355"/>
      <c r="F355"/>
      <c r="G355"/>
    </row>
    <row r="356" spans="1:7">
      <c r="A356"/>
      <c r="B356"/>
      <c r="C356"/>
      <c r="D356"/>
      <c r="E356"/>
      <c r="F356"/>
      <c r="G356"/>
    </row>
    <row r="357" spans="1:7">
      <c r="A357"/>
      <c r="B357"/>
      <c r="C357"/>
      <c r="D357"/>
      <c r="E357"/>
      <c r="F357"/>
      <c r="G357"/>
    </row>
    <row r="358" spans="1:7">
      <c r="A358"/>
      <c r="B358"/>
      <c r="C358"/>
      <c r="D358"/>
      <c r="E358"/>
      <c r="F358"/>
      <c r="G358"/>
    </row>
    <row r="359" spans="1:7">
      <c r="A359"/>
      <c r="B359"/>
      <c r="C359"/>
      <c r="D359"/>
      <c r="E359"/>
      <c r="F359"/>
      <c r="G359"/>
    </row>
    <row r="360" spans="1:7">
      <c r="A360"/>
      <c r="B360"/>
      <c r="C360"/>
      <c r="D360"/>
      <c r="E360"/>
      <c r="F360"/>
      <c r="G360"/>
    </row>
    <row r="361" spans="1:7">
      <c r="A361"/>
      <c r="B361"/>
      <c r="C361"/>
      <c r="D361"/>
      <c r="E361"/>
      <c r="F361"/>
      <c r="G361"/>
    </row>
    <row r="362" spans="1:7">
      <c r="A362"/>
      <c r="B362"/>
      <c r="C362"/>
      <c r="D362"/>
      <c r="E362"/>
      <c r="F362"/>
      <c r="G362"/>
    </row>
    <row r="363" spans="1:7">
      <c r="A363"/>
      <c r="B363"/>
      <c r="C363"/>
      <c r="D363"/>
      <c r="E363"/>
      <c r="F363"/>
      <c r="G363"/>
    </row>
    <row r="364" spans="1:7">
      <c r="A364"/>
      <c r="B364"/>
      <c r="C364"/>
      <c r="D364"/>
      <c r="E364"/>
      <c r="F364"/>
      <c r="G364"/>
    </row>
    <row r="365" spans="1:7">
      <c r="A365"/>
      <c r="B365"/>
      <c r="C365"/>
      <c r="D365"/>
      <c r="E365"/>
      <c r="F365"/>
      <c r="G365"/>
    </row>
    <row r="366" spans="1:7">
      <c r="A366"/>
      <c r="B366"/>
      <c r="C366"/>
      <c r="D366"/>
      <c r="E366"/>
      <c r="F366"/>
      <c r="G366"/>
    </row>
    <row r="367" spans="1:7">
      <c r="A367"/>
      <c r="B367"/>
      <c r="C367"/>
      <c r="D367"/>
      <c r="E367"/>
      <c r="F367"/>
      <c r="G367"/>
    </row>
    <row r="368" spans="1:7">
      <c r="A368"/>
      <c r="B368"/>
      <c r="C368"/>
      <c r="D368"/>
      <c r="E368"/>
      <c r="F368"/>
      <c r="G368"/>
    </row>
    <row r="369" spans="1:7">
      <c r="A369"/>
      <c r="B369"/>
      <c r="C369"/>
      <c r="D369"/>
      <c r="E369"/>
      <c r="F369"/>
      <c r="G369"/>
    </row>
    <row r="370" spans="1:7">
      <c r="A370"/>
      <c r="B370"/>
      <c r="C370"/>
      <c r="D370"/>
      <c r="E370"/>
      <c r="F370"/>
      <c r="G370"/>
    </row>
    <row r="371" spans="1:7">
      <c r="A371"/>
      <c r="B371"/>
      <c r="C371"/>
      <c r="D371"/>
      <c r="E371"/>
      <c r="F371"/>
      <c r="G371"/>
    </row>
    <row r="372" spans="1:7">
      <c r="A372"/>
      <c r="B372"/>
      <c r="C372"/>
      <c r="D372"/>
      <c r="E372"/>
      <c r="F372"/>
      <c r="G372"/>
    </row>
    <row r="373" spans="1:7">
      <c r="A373"/>
      <c r="B373"/>
      <c r="C373"/>
      <c r="D373"/>
      <c r="E373"/>
      <c r="F373"/>
      <c r="G373"/>
    </row>
    <row r="374" spans="1:7">
      <c r="A374"/>
      <c r="B374"/>
      <c r="C374"/>
      <c r="D374"/>
      <c r="E374"/>
      <c r="F374"/>
      <c r="G374"/>
    </row>
    <row r="375" spans="1:7">
      <c r="A375"/>
      <c r="B375"/>
      <c r="C375"/>
      <c r="D375"/>
      <c r="E375"/>
      <c r="F375"/>
      <c r="G375"/>
    </row>
    <row r="376" spans="1:7">
      <c r="A376"/>
      <c r="B376"/>
      <c r="C376"/>
      <c r="D376"/>
      <c r="E376"/>
      <c r="F376"/>
      <c r="G376"/>
    </row>
    <row r="377" spans="1:7">
      <c r="A377"/>
      <c r="B377"/>
      <c r="C377"/>
      <c r="D377"/>
      <c r="E377"/>
      <c r="F377"/>
      <c r="G377"/>
    </row>
    <row r="378" spans="1:7">
      <c r="A378"/>
      <c r="B378"/>
      <c r="C378"/>
      <c r="D378"/>
      <c r="E378"/>
      <c r="F378"/>
      <c r="G378"/>
    </row>
    <row r="379" spans="1:7">
      <c r="A379"/>
      <c r="B379"/>
      <c r="C379"/>
      <c r="D379"/>
      <c r="E379"/>
      <c r="F379"/>
      <c r="G379"/>
    </row>
    <row r="380" spans="1:7">
      <c r="A380"/>
      <c r="B380"/>
      <c r="C380"/>
      <c r="D380"/>
      <c r="E380"/>
      <c r="F380"/>
      <c r="G380"/>
    </row>
    <row r="381" spans="1:7">
      <c r="A381"/>
      <c r="B381"/>
      <c r="C381"/>
      <c r="D381"/>
      <c r="E381"/>
      <c r="F381"/>
      <c r="G381"/>
    </row>
    <row r="382" spans="1:7">
      <c r="A382"/>
      <c r="B382"/>
      <c r="C382"/>
      <c r="D382"/>
      <c r="E382"/>
      <c r="F382"/>
      <c r="G382"/>
    </row>
    <row r="383" spans="1:7">
      <c r="A383"/>
      <c r="B383"/>
      <c r="C383"/>
      <c r="D383"/>
      <c r="E383"/>
      <c r="F383"/>
      <c r="G383"/>
    </row>
    <row r="384" spans="1:7">
      <c r="A384"/>
      <c r="B384"/>
      <c r="C384"/>
      <c r="D384"/>
      <c r="E384"/>
      <c r="F384"/>
      <c r="G384"/>
    </row>
    <row r="385" spans="1:7">
      <c r="A385"/>
      <c r="B385"/>
      <c r="C385"/>
      <c r="D385"/>
      <c r="E385"/>
      <c r="F385"/>
      <c r="G385"/>
    </row>
    <row r="386" spans="1:7">
      <c r="A386"/>
      <c r="B386"/>
      <c r="C386"/>
      <c r="D386"/>
      <c r="E386"/>
      <c r="F386"/>
      <c r="G386"/>
    </row>
    <row r="387" spans="1:7">
      <c r="A387"/>
      <c r="B387"/>
      <c r="C387"/>
      <c r="D387"/>
      <c r="E387"/>
      <c r="F387"/>
      <c r="G387"/>
    </row>
    <row r="388" spans="1:7">
      <c r="A388"/>
      <c r="B388"/>
      <c r="C388"/>
      <c r="D388"/>
      <c r="E388"/>
      <c r="F388"/>
      <c r="G388"/>
    </row>
    <row r="389" spans="1:7">
      <c r="A389"/>
      <c r="B389"/>
      <c r="C389"/>
      <c r="D389"/>
      <c r="E389"/>
      <c r="F389"/>
      <c r="G389"/>
    </row>
    <row r="390" spans="1:7">
      <c r="A390"/>
      <c r="B390"/>
      <c r="C390"/>
      <c r="D390"/>
      <c r="E390"/>
      <c r="F390"/>
      <c r="G390"/>
    </row>
    <row r="391" spans="1:7">
      <c r="A391"/>
      <c r="B391"/>
      <c r="C391"/>
      <c r="D391"/>
      <c r="E391"/>
      <c r="F391"/>
      <c r="G391"/>
    </row>
    <row r="392" spans="1:7">
      <c r="A392"/>
      <c r="B392"/>
      <c r="C392"/>
      <c r="D392"/>
      <c r="E392"/>
      <c r="F392"/>
      <c r="G392"/>
    </row>
    <row r="393" spans="1:7">
      <c r="A393"/>
      <c r="B393"/>
      <c r="C393"/>
      <c r="D393"/>
      <c r="E393"/>
      <c r="F393"/>
      <c r="G393"/>
    </row>
    <row r="394" spans="1:7">
      <c r="A394"/>
      <c r="B394"/>
      <c r="C394"/>
      <c r="D394"/>
      <c r="E394"/>
      <c r="F394"/>
      <c r="G394"/>
    </row>
    <row r="395" spans="1:7">
      <c r="A395"/>
      <c r="B395"/>
      <c r="C395"/>
      <c r="D395"/>
      <c r="E395"/>
      <c r="F395"/>
      <c r="G395"/>
    </row>
    <row r="396" spans="1:7">
      <c r="A396"/>
      <c r="B396"/>
      <c r="C396"/>
      <c r="D396"/>
      <c r="E396"/>
      <c r="F396"/>
      <c r="G396"/>
    </row>
    <row r="397" spans="1:7">
      <c r="A397"/>
      <c r="B397"/>
      <c r="C397"/>
      <c r="D397"/>
      <c r="E397"/>
      <c r="F397"/>
      <c r="G397"/>
    </row>
    <row r="398" spans="1:7">
      <c r="A398"/>
      <c r="B398"/>
      <c r="C398"/>
      <c r="D398"/>
      <c r="E398"/>
      <c r="F398"/>
      <c r="G398"/>
    </row>
    <row r="399" spans="1:7">
      <c r="A399"/>
      <c r="B399"/>
      <c r="C399"/>
      <c r="D399"/>
      <c r="E399"/>
      <c r="F399"/>
      <c r="G399"/>
    </row>
    <row r="400" spans="1:7">
      <c r="A400"/>
      <c r="B400"/>
      <c r="C400"/>
      <c r="D400"/>
      <c r="E400"/>
      <c r="F400"/>
      <c r="G400"/>
    </row>
    <row r="401" spans="1:7">
      <c r="A401"/>
      <c r="B401"/>
      <c r="C401"/>
      <c r="D401"/>
      <c r="E401"/>
      <c r="F401"/>
      <c r="G401"/>
    </row>
    <row r="402" spans="1:7">
      <c r="A402"/>
      <c r="B402"/>
      <c r="C402"/>
      <c r="D402"/>
      <c r="E402"/>
      <c r="F402"/>
      <c r="G402"/>
    </row>
    <row r="403" spans="1:7">
      <c r="A403"/>
      <c r="B403"/>
      <c r="C403"/>
      <c r="D403"/>
      <c r="E403"/>
      <c r="F403"/>
      <c r="G403"/>
    </row>
    <row r="404" spans="1:7">
      <c r="A404"/>
      <c r="B404"/>
      <c r="C404"/>
      <c r="D404"/>
      <c r="E404"/>
      <c r="F404"/>
      <c r="G404"/>
    </row>
    <row r="405" spans="1:7">
      <c r="A405"/>
      <c r="B405"/>
      <c r="C405"/>
      <c r="D405"/>
      <c r="E405"/>
      <c r="F405"/>
      <c r="G405"/>
    </row>
    <row r="406" spans="1:7">
      <c r="A406"/>
      <c r="B406"/>
      <c r="C406"/>
      <c r="D406"/>
      <c r="E406"/>
      <c r="F406"/>
      <c r="G406"/>
    </row>
    <row r="407" spans="1:7">
      <c r="A407"/>
      <c r="B407"/>
      <c r="C407"/>
      <c r="D407"/>
      <c r="E407"/>
      <c r="F407"/>
      <c r="G407"/>
    </row>
    <row r="408" spans="1:7">
      <c r="A408"/>
      <c r="B408"/>
      <c r="C408"/>
      <c r="D408"/>
      <c r="E408"/>
      <c r="F408"/>
      <c r="G408"/>
    </row>
    <row r="409" spans="1:7">
      <c r="A409"/>
      <c r="B409"/>
      <c r="C409"/>
      <c r="D409"/>
      <c r="E409"/>
      <c r="F409"/>
      <c r="G409"/>
    </row>
    <row r="410" spans="1:7">
      <c r="A410"/>
      <c r="B410"/>
      <c r="C410"/>
      <c r="D410"/>
      <c r="E410"/>
      <c r="F410"/>
      <c r="G410"/>
    </row>
    <row r="411" spans="1:7">
      <c r="A411"/>
      <c r="B411"/>
      <c r="C411"/>
      <c r="D411"/>
      <c r="E411"/>
      <c r="F411"/>
      <c r="G411"/>
    </row>
    <row r="412" spans="1:7">
      <c r="A412"/>
      <c r="B412"/>
      <c r="C412"/>
      <c r="D412"/>
      <c r="E412"/>
      <c r="F412"/>
      <c r="G412"/>
    </row>
    <row r="413" spans="1:7">
      <c r="A413"/>
      <c r="B413"/>
      <c r="C413"/>
      <c r="D413"/>
      <c r="E413"/>
      <c r="F413"/>
      <c r="G413"/>
    </row>
    <row r="414" spans="1:7">
      <c r="A414"/>
      <c r="B414"/>
      <c r="C414"/>
      <c r="D414"/>
      <c r="E414"/>
      <c r="F414"/>
      <c r="G414"/>
    </row>
    <row r="415" spans="1:7">
      <c r="A415"/>
      <c r="B415"/>
      <c r="C415"/>
      <c r="D415"/>
      <c r="E415"/>
      <c r="F415"/>
      <c r="G415"/>
    </row>
    <row r="416" spans="1:7">
      <c r="A416"/>
      <c r="B416"/>
      <c r="C416"/>
      <c r="D416"/>
      <c r="E416"/>
      <c r="F416"/>
      <c r="G416"/>
    </row>
    <row r="417" spans="1:7">
      <c r="A417"/>
      <c r="B417"/>
      <c r="C417"/>
      <c r="D417"/>
      <c r="E417"/>
      <c r="F417"/>
      <c r="G417"/>
    </row>
    <row r="418" spans="1:7">
      <c r="A418"/>
      <c r="B418"/>
      <c r="C418"/>
      <c r="D418"/>
      <c r="E418"/>
      <c r="F418"/>
      <c r="G418"/>
    </row>
    <row r="419" spans="1:7">
      <c r="A419"/>
      <c r="B419"/>
      <c r="C419"/>
      <c r="D419"/>
      <c r="E419"/>
      <c r="F419"/>
      <c r="G419"/>
    </row>
    <row r="420" spans="1:7">
      <c r="A420"/>
      <c r="B420"/>
      <c r="C420"/>
      <c r="D420"/>
      <c r="E420"/>
      <c r="F420"/>
      <c r="G420"/>
    </row>
    <row r="421" spans="1:7">
      <c r="A421"/>
      <c r="B421"/>
      <c r="C421"/>
      <c r="D421"/>
      <c r="E421"/>
      <c r="F421"/>
      <c r="G421"/>
    </row>
    <row r="422" spans="1:7">
      <c r="A422"/>
      <c r="B422"/>
      <c r="C422"/>
      <c r="D422"/>
      <c r="E422"/>
      <c r="F422"/>
      <c r="G422"/>
    </row>
    <row r="423" spans="1:7">
      <c r="A423"/>
      <c r="B423"/>
      <c r="C423"/>
      <c r="D423"/>
      <c r="E423"/>
      <c r="F423"/>
      <c r="G423"/>
    </row>
    <row r="424" spans="1:7">
      <c r="A424"/>
      <c r="B424"/>
      <c r="C424"/>
      <c r="D424"/>
      <c r="E424"/>
      <c r="F424"/>
      <c r="G424"/>
    </row>
    <row r="425" spans="1:7">
      <c r="A425"/>
      <c r="B425"/>
      <c r="C425"/>
      <c r="D425"/>
      <c r="E425"/>
      <c r="F425"/>
      <c r="G425"/>
    </row>
    <row r="426" spans="1:7">
      <c r="A426"/>
      <c r="B426"/>
      <c r="C426"/>
      <c r="D426"/>
      <c r="E426"/>
      <c r="F426"/>
      <c r="G426"/>
    </row>
    <row r="427" spans="1:7">
      <c r="A427"/>
      <c r="B427"/>
      <c r="C427"/>
      <c r="D427"/>
      <c r="E427"/>
      <c r="F427"/>
      <c r="G427"/>
    </row>
    <row r="428" spans="1:7">
      <c r="A428"/>
      <c r="B428"/>
      <c r="C428"/>
      <c r="D428"/>
      <c r="E428"/>
      <c r="F428"/>
      <c r="G428"/>
    </row>
    <row r="429" spans="1:7">
      <c r="A429"/>
      <c r="B429"/>
      <c r="C429"/>
      <c r="D429"/>
      <c r="E429"/>
      <c r="F429"/>
      <c r="G429"/>
    </row>
    <row r="430" spans="1:7">
      <c r="A430"/>
      <c r="B430"/>
      <c r="C430"/>
      <c r="D430"/>
      <c r="E430"/>
      <c r="F430"/>
      <c r="G430"/>
    </row>
    <row r="431" spans="1:7">
      <c r="A431"/>
      <c r="B431"/>
      <c r="C431"/>
      <c r="D431"/>
      <c r="E431"/>
      <c r="F431"/>
      <c r="G431"/>
    </row>
    <row r="432" spans="1:7">
      <c r="A432"/>
      <c r="B432"/>
      <c r="C432"/>
      <c r="D432"/>
      <c r="E432"/>
      <c r="F432"/>
      <c r="G432"/>
    </row>
    <row r="433" spans="1:7">
      <c r="A433"/>
      <c r="B433"/>
      <c r="C433"/>
      <c r="D433"/>
      <c r="E433"/>
      <c r="F433"/>
      <c r="G433"/>
    </row>
    <row r="434" spans="1:7">
      <c r="A434"/>
      <c r="B434"/>
      <c r="C434"/>
      <c r="D434"/>
      <c r="E434"/>
      <c r="F434"/>
      <c r="G434"/>
    </row>
    <row r="435" spans="1:7">
      <c r="A435"/>
      <c r="B435"/>
      <c r="C435"/>
      <c r="D435"/>
      <c r="E435"/>
      <c r="F435"/>
      <c r="G435"/>
    </row>
    <row r="436" spans="1:7">
      <c r="A436"/>
      <c r="B436"/>
      <c r="C436"/>
      <c r="D436"/>
      <c r="E436"/>
      <c r="F436"/>
      <c r="G436"/>
    </row>
    <row r="437" spans="1:7">
      <c r="A437"/>
      <c r="B437"/>
      <c r="C437"/>
      <c r="D437"/>
      <c r="E437"/>
      <c r="F437"/>
      <c r="G437"/>
    </row>
    <row r="438" spans="1:7">
      <c r="A438"/>
      <c r="B438"/>
      <c r="C438"/>
      <c r="D438"/>
      <c r="E438"/>
      <c r="F438"/>
      <c r="G438"/>
    </row>
    <row r="439" spans="1:7">
      <c r="A439"/>
      <c r="B439"/>
      <c r="C439"/>
      <c r="D439"/>
      <c r="E439"/>
      <c r="F439"/>
      <c r="G439"/>
    </row>
    <row r="440" spans="1:7">
      <c r="A440"/>
      <c r="B440"/>
      <c r="C440"/>
      <c r="D440"/>
      <c r="E440"/>
      <c r="F440"/>
      <c r="G440"/>
    </row>
    <row r="441" spans="1:7">
      <c r="A441"/>
      <c r="B441"/>
      <c r="C441"/>
      <c r="D441"/>
      <c r="E441"/>
      <c r="F441"/>
      <c r="G441"/>
    </row>
    <row r="442" spans="1:7">
      <c r="A442"/>
      <c r="B442"/>
      <c r="C442"/>
      <c r="D442"/>
      <c r="E442"/>
      <c r="F442"/>
      <c r="G442"/>
    </row>
    <row r="443" spans="1:7">
      <c r="A443"/>
      <c r="B443"/>
      <c r="C443"/>
      <c r="D443"/>
      <c r="E443"/>
      <c r="F443"/>
      <c r="G443"/>
    </row>
    <row r="444" spans="1:7">
      <c r="A444"/>
      <c r="B444"/>
      <c r="C444"/>
      <c r="D444"/>
      <c r="E444"/>
      <c r="F444"/>
      <c r="G444"/>
    </row>
    <row r="445" spans="1:7">
      <c r="A445"/>
      <c r="B445"/>
      <c r="C445"/>
      <c r="D445"/>
      <c r="E445"/>
      <c r="F445"/>
      <c r="G445"/>
    </row>
    <row r="446" spans="1:7">
      <c r="A446"/>
      <c r="B446"/>
      <c r="C446"/>
      <c r="D446"/>
      <c r="E446"/>
      <c r="F446"/>
      <c r="G446"/>
    </row>
    <row r="447" spans="1:7">
      <c r="A447"/>
      <c r="B447"/>
      <c r="C447"/>
      <c r="D447"/>
      <c r="E447"/>
      <c r="F447"/>
      <c r="G447"/>
    </row>
    <row r="448" spans="1:7">
      <c r="A448"/>
      <c r="B448"/>
      <c r="C448"/>
      <c r="D448"/>
      <c r="E448"/>
      <c r="F448"/>
      <c r="G448"/>
    </row>
    <row r="449" spans="1:7">
      <c r="A449"/>
      <c r="B449"/>
      <c r="C449"/>
      <c r="D449"/>
      <c r="E449"/>
      <c r="F449"/>
      <c r="G449"/>
    </row>
    <row r="450" spans="1:7">
      <c r="A450"/>
      <c r="B450"/>
      <c r="C450"/>
      <c r="D450"/>
      <c r="E450"/>
      <c r="F450"/>
      <c r="G450"/>
    </row>
    <row r="451" spans="1:7">
      <c r="A451"/>
      <c r="B451"/>
      <c r="C451"/>
      <c r="D451"/>
      <c r="E451"/>
      <c r="F451"/>
      <c r="G451"/>
    </row>
    <row r="452" spans="1:7">
      <c r="A452"/>
      <c r="B452"/>
      <c r="C452"/>
      <c r="D452"/>
      <c r="E452"/>
      <c r="F452"/>
      <c r="G452"/>
    </row>
    <row r="453" spans="1:7">
      <c r="A453"/>
      <c r="B453"/>
      <c r="C453"/>
      <c r="D453"/>
      <c r="E453"/>
      <c r="F453"/>
      <c r="G453"/>
    </row>
    <row r="454" spans="1:7">
      <c r="A454"/>
      <c r="B454"/>
      <c r="C454"/>
      <c r="D454"/>
      <c r="E454"/>
      <c r="F454"/>
      <c r="G454"/>
    </row>
    <row r="455" spans="1:7">
      <c r="A455"/>
      <c r="B455"/>
      <c r="C455"/>
      <c r="D455"/>
      <c r="E455"/>
      <c r="F455"/>
      <c r="G455"/>
    </row>
    <row r="456" spans="1:7">
      <c r="A456"/>
      <c r="B456"/>
      <c r="C456"/>
      <c r="D456"/>
      <c r="E456"/>
      <c r="F456"/>
      <c r="G456"/>
    </row>
    <row r="457" spans="1:7">
      <c r="A457"/>
      <c r="B457"/>
      <c r="C457"/>
      <c r="D457"/>
      <c r="E457"/>
      <c r="F457"/>
      <c r="G457"/>
    </row>
    <row r="458" spans="1:7">
      <c r="A458"/>
      <c r="B458"/>
      <c r="C458"/>
      <c r="D458"/>
      <c r="E458"/>
      <c r="F458"/>
      <c r="G458"/>
    </row>
    <row r="459" spans="1:7">
      <c r="A459"/>
      <c r="B459"/>
      <c r="C459"/>
      <c r="D459"/>
      <c r="E459"/>
      <c r="F459"/>
      <c r="G459"/>
    </row>
    <row r="460" spans="1:7">
      <c r="A460"/>
      <c r="B460"/>
      <c r="C460"/>
      <c r="D460"/>
      <c r="E460"/>
      <c r="F460"/>
      <c r="G460"/>
    </row>
    <row r="461" spans="1:7">
      <c r="A461"/>
      <c r="B461"/>
      <c r="C461"/>
      <c r="D461"/>
      <c r="E461"/>
      <c r="F461"/>
      <c r="G461"/>
    </row>
    <row r="462" spans="1:7">
      <c r="A462"/>
      <c r="B462"/>
      <c r="C462"/>
      <c r="D462"/>
      <c r="E462"/>
      <c r="F462"/>
      <c r="G462"/>
    </row>
    <row r="463" spans="1:7">
      <c r="A463"/>
      <c r="B463"/>
      <c r="C463"/>
      <c r="D463"/>
      <c r="E463"/>
      <c r="F463"/>
      <c r="G463"/>
    </row>
    <row r="464" spans="1:7">
      <c r="A464"/>
      <c r="B464"/>
      <c r="C464"/>
      <c r="D464"/>
      <c r="E464"/>
      <c r="F464"/>
      <c r="G464"/>
    </row>
    <row r="465" spans="1:7">
      <c r="A465"/>
      <c r="B465"/>
      <c r="C465"/>
      <c r="D465"/>
      <c r="E465"/>
      <c r="F465"/>
      <c r="G465"/>
    </row>
    <row r="466" spans="1:7">
      <c r="A466"/>
      <c r="B466"/>
      <c r="C466"/>
      <c r="D466"/>
      <c r="E466"/>
      <c r="F466"/>
      <c r="G466"/>
    </row>
    <row r="467" spans="1:7">
      <c r="A467"/>
      <c r="B467"/>
      <c r="C467"/>
      <c r="D467"/>
      <c r="E467"/>
      <c r="F467"/>
      <c r="G467"/>
    </row>
    <row r="468" spans="1:7">
      <c r="A468"/>
      <c r="B468"/>
      <c r="C468"/>
      <c r="D468"/>
      <c r="E468"/>
      <c r="F468"/>
      <c r="G468"/>
    </row>
    <row r="469" spans="1:7">
      <c r="A469"/>
      <c r="B469"/>
      <c r="C469"/>
      <c r="D469"/>
      <c r="E469"/>
      <c r="F469"/>
      <c r="G469"/>
    </row>
    <row r="470" spans="1:7">
      <c r="A470"/>
      <c r="B470"/>
      <c r="C470"/>
      <c r="D470"/>
      <c r="E470"/>
      <c r="F470"/>
      <c r="G470"/>
    </row>
    <row r="471" spans="1:7">
      <c r="A471"/>
      <c r="B471"/>
      <c r="C471"/>
      <c r="D471"/>
      <c r="E471"/>
      <c r="F471"/>
      <c r="G471"/>
    </row>
    <row r="472" spans="1:7">
      <c r="A472"/>
      <c r="B472"/>
      <c r="C472"/>
      <c r="D472"/>
      <c r="E472"/>
      <c r="F472"/>
      <c r="G472"/>
    </row>
    <row r="473" spans="1:7">
      <c r="A473"/>
      <c r="B473"/>
      <c r="C473"/>
      <c r="D473"/>
      <c r="E473"/>
      <c r="F473"/>
      <c r="G473"/>
    </row>
    <row r="474" spans="1:7">
      <c r="A474"/>
      <c r="B474"/>
      <c r="C474"/>
      <c r="D474"/>
      <c r="E474"/>
      <c r="F474"/>
      <c r="G474"/>
    </row>
    <row r="475" spans="1:7">
      <c r="A475"/>
      <c r="B475"/>
      <c r="C475"/>
      <c r="D475"/>
      <c r="E475"/>
      <c r="F475"/>
      <c r="G475"/>
    </row>
    <row r="476" spans="1:7">
      <c r="A476"/>
      <c r="B476"/>
      <c r="C476"/>
      <c r="D476"/>
      <c r="E476"/>
      <c r="F476"/>
      <c r="G476"/>
    </row>
    <row r="477" spans="1:7">
      <c r="A477"/>
      <c r="B477"/>
      <c r="C477"/>
      <c r="D477"/>
      <c r="E477"/>
      <c r="F477"/>
      <c r="G477"/>
    </row>
    <row r="478" spans="1:7">
      <c r="A478"/>
      <c r="B478"/>
      <c r="C478"/>
      <c r="D478"/>
      <c r="E478"/>
      <c r="F478"/>
      <c r="G478"/>
    </row>
    <row r="479" spans="1:7">
      <c r="A479"/>
      <c r="B479"/>
      <c r="C479"/>
      <c r="D479"/>
      <c r="E479"/>
      <c r="F479"/>
      <c r="G479"/>
    </row>
  </sheetData>
  <customSheetViews>
    <customSheetView guid="{7EECEA86-8D89-42F2-BCED-43692B4A0FC9}" showPageBreaks="1" hiddenColumns="1" showRuler="0">
      <selection sqref="A1:M1"/>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2-A:  Page &amp;P&amp;R&amp;"Times New Roman,Regular"&amp;8Printed &amp;D &amp;T</oddFooter>
      </headerFooter>
    </customSheetView>
  </customSheetViews>
  <mergeCells count="171">
    <mergeCell ref="A1:M1"/>
    <mergeCell ref="L3:L6"/>
    <mergeCell ref="M3:M6"/>
    <mergeCell ref="A3:A6"/>
    <mergeCell ref="C3:C6"/>
    <mergeCell ref="I3:I4"/>
    <mergeCell ref="K3:K6"/>
    <mergeCell ref="I5:I6"/>
    <mergeCell ref="J3:J6"/>
    <mergeCell ref="A2:M2"/>
    <mergeCell ref="H3:H4"/>
    <mergeCell ref="H5:H6"/>
    <mergeCell ref="B3:B6"/>
    <mergeCell ref="G3:G6"/>
    <mergeCell ref="E3:E6"/>
    <mergeCell ref="F3:F6"/>
    <mergeCell ref="D3:D6"/>
    <mergeCell ref="A11:A12"/>
    <mergeCell ref="L11:L12"/>
    <mergeCell ref="M11:M12"/>
    <mergeCell ref="K11:K12"/>
    <mergeCell ref="J11:J12"/>
    <mergeCell ref="D11:D12"/>
    <mergeCell ref="E11:E12"/>
    <mergeCell ref="F11:F12"/>
    <mergeCell ref="C11:C12"/>
    <mergeCell ref="B11:B12"/>
    <mergeCell ref="G11:G12"/>
    <mergeCell ref="A7:A8"/>
    <mergeCell ref="L7:L8"/>
    <mergeCell ref="M7:M8"/>
    <mergeCell ref="A9:A10"/>
    <mergeCell ref="L9:L10"/>
    <mergeCell ref="M9:M10"/>
    <mergeCell ref="J7:J8"/>
    <mergeCell ref="J9:J10"/>
    <mergeCell ref="K9:K10"/>
    <mergeCell ref="B9:B10"/>
    <mergeCell ref="K7:K8"/>
    <mergeCell ref="E7:E8"/>
    <mergeCell ref="F7:F8"/>
    <mergeCell ref="D9:D10"/>
    <mergeCell ref="E9:E10"/>
    <mergeCell ref="F9:F10"/>
    <mergeCell ref="B7:B8"/>
    <mergeCell ref="G7:G8"/>
    <mergeCell ref="G9:G10"/>
    <mergeCell ref="C7:C8"/>
    <mergeCell ref="C9:C10"/>
    <mergeCell ref="D7:D8"/>
    <mergeCell ref="A13:A14"/>
    <mergeCell ref="L13:L14"/>
    <mergeCell ref="M13:M14"/>
    <mergeCell ref="A15:A16"/>
    <mergeCell ref="L15:L16"/>
    <mergeCell ref="M15:M16"/>
    <mergeCell ref="K13:K14"/>
    <mergeCell ref="K15:K16"/>
    <mergeCell ref="C15:C16"/>
    <mergeCell ref="B13:B14"/>
    <mergeCell ref="C13:C14"/>
    <mergeCell ref="F13:F14"/>
    <mergeCell ref="D15:D16"/>
    <mergeCell ref="E15:E16"/>
    <mergeCell ref="F15:F16"/>
    <mergeCell ref="D13:D14"/>
    <mergeCell ref="J13:J14"/>
    <mergeCell ref="J15:J16"/>
    <mergeCell ref="E13:E14"/>
    <mergeCell ref="B15:B16"/>
    <mergeCell ref="G13:G14"/>
    <mergeCell ref="G15:G16"/>
    <mergeCell ref="A17:A18"/>
    <mergeCell ref="L17:L18"/>
    <mergeCell ref="M17:M18"/>
    <mergeCell ref="A19:A20"/>
    <mergeCell ref="L19:L20"/>
    <mergeCell ref="M19:M20"/>
    <mergeCell ref="K19:K20"/>
    <mergeCell ref="K17:K18"/>
    <mergeCell ref="C17:C18"/>
    <mergeCell ref="F19:F20"/>
    <mergeCell ref="C19:C20"/>
    <mergeCell ref="J17:J18"/>
    <mergeCell ref="E17:E18"/>
    <mergeCell ref="F17:F18"/>
    <mergeCell ref="J19:J20"/>
    <mergeCell ref="G19:G20"/>
    <mergeCell ref="D17:D18"/>
    <mergeCell ref="B17:B18"/>
    <mergeCell ref="G17:G18"/>
    <mergeCell ref="B19:B20"/>
    <mergeCell ref="D19:D20"/>
    <mergeCell ref="E19:E20"/>
    <mergeCell ref="A21:A22"/>
    <mergeCell ref="L21:L22"/>
    <mergeCell ref="M21:M22"/>
    <mergeCell ref="K21:K22"/>
    <mergeCell ref="J21:J22"/>
    <mergeCell ref="G21:G22"/>
    <mergeCell ref="C21:C22"/>
    <mergeCell ref="D21:D22"/>
    <mergeCell ref="E21:E22"/>
    <mergeCell ref="F21:F22"/>
    <mergeCell ref="B21:B22"/>
    <mergeCell ref="A23:A24"/>
    <mergeCell ref="L23:L24"/>
    <mergeCell ref="M23:M24"/>
    <mergeCell ref="K23:K24"/>
    <mergeCell ref="J23:J24"/>
    <mergeCell ref="G23:G24"/>
    <mergeCell ref="B23:B24"/>
    <mergeCell ref="C23:C24"/>
    <mergeCell ref="D23:D24"/>
    <mergeCell ref="E23:E24"/>
    <mergeCell ref="F23:F24"/>
    <mergeCell ref="A25:A26"/>
    <mergeCell ref="L25:L26"/>
    <mergeCell ref="F25:F26"/>
    <mergeCell ref="M25:M26"/>
    <mergeCell ref="K25:K26"/>
    <mergeCell ref="J25:J26"/>
    <mergeCell ref="G25:G26"/>
    <mergeCell ref="B25:B26"/>
    <mergeCell ref="C25:C26"/>
    <mergeCell ref="E25:E26"/>
    <mergeCell ref="D25:D26"/>
    <mergeCell ref="L29:L30"/>
    <mergeCell ref="M29:M30"/>
    <mergeCell ref="K29:K30"/>
    <mergeCell ref="J29:J30"/>
    <mergeCell ref="A27:A28"/>
    <mergeCell ref="L27:L28"/>
    <mergeCell ref="M27:M28"/>
    <mergeCell ref="K27:K28"/>
    <mergeCell ref="J27:J28"/>
    <mergeCell ref="G27:G28"/>
    <mergeCell ref="F27:F28"/>
    <mergeCell ref="C27:C28"/>
    <mergeCell ref="C29:C30"/>
    <mergeCell ref="A29:A30"/>
    <mergeCell ref="B29:B30"/>
    <mergeCell ref="B27:B28"/>
    <mergeCell ref="D27:D28"/>
    <mergeCell ref="E27:E28"/>
    <mergeCell ref="G29:G30"/>
    <mergeCell ref="D29:D30"/>
    <mergeCell ref="E29:E30"/>
    <mergeCell ref="F29:F30"/>
    <mergeCell ref="D31:D32"/>
    <mergeCell ref="E31:E32"/>
    <mergeCell ref="F31:F32"/>
    <mergeCell ref="E33:E34"/>
    <mergeCell ref="F33:F34"/>
    <mergeCell ref="C31:C32"/>
    <mergeCell ref="A31:A32"/>
    <mergeCell ref="L31:L32"/>
    <mergeCell ref="M31:M32"/>
    <mergeCell ref="A33:A34"/>
    <mergeCell ref="L33:L34"/>
    <mergeCell ref="B33:B34"/>
    <mergeCell ref="M33:M34"/>
    <mergeCell ref="K31:K32"/>
    <mergeCell ref="K33:K34"/>
    <mergeCell ref="D33:D34"/>
    <mergeCell ref="B31:B32"/>
    <mergeCell ref="J31:J32"/>
    <mergeCell ref="J33:J34"/>
    <mergeCell ref="G31:G32"/>
    <mergeCell ref="G33:G34"/>
    <mergeCell ref="C33:C34"/>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5/3/2016&amp;C&amp;8Table 2-A:  Page &amp;P&amp;R&amp;8Printed &amp;D &amp;T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H23"/>
  <sheetViews>
    <sheetView workbookViewId="0">
      <selection sqref="A1:H1"/>
    </sheetView>
  </sheetViews>
  <sheetFormatPr defaultColWidth="8.85546875" defaultRowHeight="12.75"/>
  <cols>
    <col min="1" max="1" width="13.28515625" style="9" customWidth="1"/>
    <col min="2" max="2" width="24.42578125" style="9" customWidth="1"/>
    <col min="3" max="3" width="31.7109375" style="9" customWidth="1"/>
    <col min="4" max="6" width="20" style="9" customWidth="1"/>
    <col min="7" max="8" width="10.7109375" style="9" customWidth="1"/>
    <col min="9" max="16384" width="8.85546875" style="9"/>
  </cols>
  <sheetData>
    <row r="1" spans="1:8" ht="21.6" customHeight="1">
      <c r="A1" s="866" t="s">
        <v>77</v>
      </c>
      <c r="B1" s="866"/>
      <c r="C1" s="866"/>
      <c r="D1" s="866"/>
      <c r="E1" s="866"/>
      <c r="F1" s="866"/>
      <c r="G1" s="866"/>
      <c r="H1" s="866"/>
    </row>
    <row r="2" spans="1:8" ht="21" customHeight="1" thickBot="1">
      <c r="A2" s="872" t="s">
        <v>78</v>
      </c>
      <c r="B2" s="872"/>
      <c r="C2" s="872"/>
      <c r="D2" s="872"/>
      <c r="E2" s="872"/>
      <c r="F2" s="872"/>
      <c r="G2" s="872"/>
      <c r="H2" s="872"/>
    </row>
    <row r="3" spans="1:8" ht="19.5" customHeight="1">
      <c r="A3" s="867" t="s">
        <v>4</v>
      </c>
      <c r="B3" s="869" t="s">
        <v>217</v>
      </c>
      <c r="C3" s="869" t="s">
        <v>218</v>
      </c>
      <c r="D3" s="873" t="s">
        <v>14</v>
      </c>
      <c r="E3" s="873"/>
      <c r="F3" s="873"/>
      <c r="G3" s="873"/>
      <c r="H3" s="874"/>
    </row>
    <row r="4" spans="1:8">
      <c r="A4" s="868"/>
      <c r="B4" s="870"/>
      <c r="C4" s="870"/>
      <c r="D4" s="864" t="s">
        <v>79</v>
      </c>
      <c r="E4" s="871" t="s">
        <v>15</v>
      </c>
      <c r="F4" s="871" t="s">
        <v>16</v>
      </c>
      <c r="G4" s="871" t="s">
        <v>17</v>
      </c>
      <c r="H4" s="875" t="s">
        <v>18</v>
      </c>
    </row>
    <row r="5" spans="1:8" ht="22.5" customHeight="1">
      <c r="A5" s="868"/>
      <c r="B5" s="870"/>
      <c r="C5" s="870"/>
      <c r="D5" s="865"/>
      <c r="E5" s="871"/>
      <c r="F5" s="871"/>
      <c r="G5" s="871"/>
      <c r="H5" s="875"/>
    </row>
    <row r="6" spans="1:8" ht="29.25" customHeight="1">
      <c r="A6" s="125" t="s">
        <v>228</v>
      </c>
      <c r="B6" s="261"/>
      <c r="C6" s="59"/>
      <c r="D6" s="61"/>
      <c r="E6" s="59"/>
      <c r="F6" s="59"/>
      <c r="G6" s="59"/>
      <c r="H6" s="126"/>
    </row>
    <row r="7" spans="1:8" ht="29.25" customHeight="1">
      <c r="A7" s="127"/>
      <c r="B7" s="262"/>
      <c r="C7" s="60"/>
      <c r="D7" s="60"/>
      <c r="E7" s="12"/>
      <c r="F7" s="60"/>
      <c r="G7" s="60"/>
      <c r="H7" s="46"/>
    </row>
    <row r="8" spans="1:8" ht="29.25" customHeight="1">
      <c r="A8" s="125"/>
      <c r="B8" s="261"/>
      <c r="C8" s="59"/>
      <c r="D8" s="59"/>
      <c r="E8" s="59"/>
      <c r="F8" s="59"/>
      <c r="G8" s="59"/>
      <c r="H8" s="48"/>
    </row>
    <row r="9" spans="1:8" ht="29.25" customHeight="1">
      <c r="A9" s="127"/>
      <c r="B9" s="262"/>
      <c r="C9" s="60"/>
      <c r="D9" s="60"/>
      <c r="E9" s="12"/>
      <c r="F9" s="60"/>
      <c r="G9" s="60"/>
      <c r="H9" s="46"/>
    </row>
    <row r="10" spans="1:8" ht="29.25" customHeight="1">
      <c r="A10" s="125"/>
      <c r="B10" s="261"/>
      <c r="C10" s="59"/>
      <c r="D10" s="59"/>
      <c r="E10" s="59"/>
      <c r="F10" s="59"/>
      <c r="G10" s="59"/>
      <c r="H10" s="48"/>
    </row>
    <row r="11" spans="1:8" ht="29.25" customHeight="1">
      <c r="A11" s="127"/>
      <c r="B11" s="262"/>
      <c r="C11" s="60"/>
      <c r="D11" s="60"/>
      <c r="E11" s="12"/>
      <c r="F11" s="60"/>
      <c r="G11" s="60"/>
      <c r="H11" s="46"/>
    </row>
    <row r="12" spans="1:8" ht="29.25" customHeight="1">
      <c r="A12" s="125"/>
      <c r="B12" s="261"/>
      <c r="C12" s="59"/>
      <c r="D12" s="59"/>
      <c r="E12" s="59"/>
      <c r="F12" s="59"/>
      <c r="G12" s="59"/>
      <c r="H12" s="48"/>
    </row>
    <row r="13" spans="1:8" ht="29.25" customHeight="1">
      <c r="A13" s="127"/>
      <c r="B13" s="262"/>
      <c r="C13" s="60"/>
      <c r="D13" s="60"/>
      <c r="E13" s="12"/>
      <c r="F13" s="60"/>
      <c r="G13" s="60"/>
      <c r="H13" s="46"/>
    </row>
    <row r="14" spans="1:8" ht="29.25" customHeight="1">
      <c r="A14" s="127"/>
      <c r="B14" s="262"/>
      <c r="C14" s="60"/>
      <c r="D14" s="60"/>
      <c r="E14" s="12"/>
      <c r="F14" s="60"/>
      <c r="G14" s="60"/>
      <c r="H14" s="46"/>
    </row>
    <row r="15" spans="1:8" ht="29.25" customHeight="1">
      <c r="A15" s="125"/>
      <c r="B15" s="261"/>
      <c r="C15" s="59"/>
      <c r="D15" s="59"/>
      <c r="E15" s="59"/>
      <c r="F15" s="59"/>
      <c r="G15" s="59"/>
      <c r="H15" s="48"/>
    </row>
    <row r="16" spans="1:8" ht="29.25" customHeight="1">
      <c r="A16" s="127"/>
      <c r="B16" s="262"/>
      <c r="C16" s="60"/>
      <c r="D16" s="60"/>
      <c r="E16" s="12"/>
      <c r="F16" s="60"/>
      <c r="G16" s="60"/>
      <c r="H16" s="46"/>
    </row>
    <row r="17" spans="1:8" ht="29.25" customHeight="1">
      <c r="A17" s="125"/>
      <c r="B17" s="261"/>
      <c r="C17" s="59"/>
      <c r="D17" s="59"/>
      <c r="E17" s="59"/>
      <c r="F17" s="59"/>
      <c r="G17" s="59"/>
      <c r="H17" s="48"/>
    </row>
    <row r="18" spans="1:8" ht="29.25" customHeight="1">
      <c r="A18" s="128"/>
      <c r="B18" s="263"/>
      <c r="C18" s="60"/>
      <c r="D18" s="60"/>
      <c r="E18" s="60"/>
      <c r="F18" s="60"/>
      <c r="G18" s="60"/>
      <c r="H18" s="46"/>
    </row>
    <row r="19" spans="1:8" ht="29.25" customHeight="1">
      <c r="A19" s="125"/>
      <c r="B19" s="261"/>
      <c r="C19" s="59"/>
      <c r="D19" s="59"/>
      <c r="E19" s="59"/>
      <c r="F19" s="59"/>
      <c r="G19" s="59"/>
      <c r="H19" s="48"/>
    </row>
    <row r="20" spans="1:8" ht="29.25" customHeight="1">
      <c r="A20" s="128"/>
      <c r="B20" s="263"/>
      <c r="C20" s="60"/>
      <c r="D20" s="60"/>
      <c r="E20" s="60"/>
      <c r="F20" s="60"/>
      <c r="G20" s="60"/>
      <c r="H20" s="46"/>
    </row>
    <row r="21" spans="1:8" ht="29.25" customHeight="1">
      <c r="A21" s="125"/>
      <c r="B21" s="261"/>
      <c r="C21" s="59"/>
      <c r="D21" s="59"/>
      <c r="E21" s="59"/>
      <c r="F21" s="59"/>
      <c r="G21" s="59"/>
      <c r="H21" s="48"/>
    </row>
    <row r="22" spans="1:8" ht="29.25" customHeight="1">
      <c r="A22" s="125"/>
      <c r="B22" s="261"/>
      <c r="C22" s="59"/>
      <c r="D22" s="59"/>
      <c r="E22" s="59"/>
      <c r="F22" s="59"/>
      <c r="G22" s="59"/>
      <c r="H22" s="48"/>
    </row>
    <row r="23" spans="1:8" ht="29.25" customHeight="1" thickBot="1">
      <c r="A23" s="129"/>
      <c r="B23" s="264"/>
      <c r="C23" s="130"/>
      <c r="D23" s="130"/>
      <c r="E23" s="130"/>
      <c r="F23" s="130"/>
      <c r="G23" s="130"/>
      <c r="H23" s="50"/>
    </row>
  </sheetData>
  <customSheetViews>
    <customSheetView guid="{7EECEA86-8D89-42F2-BCED-43692B4A0FC9}" showPageBreaks="1" showRuler="0">
      <selection activeCell="H18" sqref="H18"/>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2-J:  Page &amp;P&amp;R&amp;"Times New Roman,Regular"&amp;8Printed &amp;D &amp;T</oddFooter>
      </headerFooter>
    </customSheetView>
  </customSheetViews>
  <mergeCells count="11">
    <mergeCell ref="D4:D5"/>
    <mergeCell ref="A1:H1"/>
    <mergeCell ref="A3:A5"/>
    <mergeCell ref="C3:C5"/>
    <mergeCell ref="E4:E5"/>
    <mergeCell ref="F4:F5"/>
    <mergeCell ref="G4:G5"/>
    <mergeCell ref="A2:H2"/>
    <mergeCell ref="B3:B5"/>
    <mergeCell ref="D3:H3"/>
    <mergeCell ref="H4:H5"/>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9/20/2016&amp;C&amp;8Table 2-J:  Page &amp;P&amp;R&amp;8Printed &amp;D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Q32"/>
  <sheetViews>
    <sheetView workbookViewId="0">
      <selection sqref="A1:J1"/>
    </sheetView>
  </sheetViews>
  <sheetFormatPr defaultColWidth="9.140625" defaultRowHeight="12.75"/>
  <cols>
    <col min="1" max="1" width="10.28515625" style="44" customWidth="1"/>
    <col min="2" max="2" width="9.140625" style="19"/>
    <col min="3" max="3" width="25.5703125" style="9" customWidth="1"/>
    <col min="4" max="4" width="30.28515625" style="9" customWidth="1"/>
    <col min="5" max="5" width="9.7109375" style="9" customWidth="1"/>
    <col min="6" max="6" width="12.140625" style="9" customWidth="1"/>
    <col min="7" max="7" width="11.5703125" style="9" customWidth="1"/>
    <col min="8" max="8" width="12.7109375" style="9" customWidth="1"/>
    <col min="9" max="9" width="11.5703125" style="9" customWidth="1"/>
    <col min="10" max="10" width="13.140625" style="9" customWidth="1"/>
    <col min="11" max="13" width="9.140625" style="9"/>
    <col min="14" max="14" width="9" style="9" customWidth="1"/>
    <col min="15" max="15" width="9.140625" style="9" hidden="1" customWidth="1"/>
    <col min="16" max="16384" width="9.140625" style="9"/>
  </cols>
  <sheetData>
    <row r="1" spans="1:17" ht="27" customHeight="1">
      <c r="A1" s="764" t="s">
        <v>163</v>
      </c>
      <c r="B1" s="764"/>
      <c r="C1" s="764"/>
      <c r="D1" s="764"/>
      <c r="E1" s="764"/>
      <c r="F1" s="764"/>
      <c r="G1" s="764"/>
      <c r="H1" s="764"/>
      <c r="I1" s="764"/>
      <c r="J1" s="764"/>
      <c r="K1" s="43"/>
      <c r="L1" s="43"/>
      <c r="M1" s="17"/>
      <c r="N1" s="17"/>
      <c r="O1" s="17"/>
      <c r="P1" s="17"/>
      <c r="Q1" s="17"/>
    </row>
    <row r="2" spans="1:17" ht="72.75" customHeight="1" thickBot="1">
      <c r="A2" s="792" t="s">
        <v>143</v>
      </c>
      <c r="B2" s="835"/>
      <c r="C2" s="792"/>
      <c r="D2" s="792"/>
      <c r="E2" s="792"/>
      <c r="F2" s="792"/>
      <c r="G2" s="792"/>
      <c r="H2" s="792"/>
      <c r="I2" s="792"/>
      <c r="J2" s="792"/>
      <c r="K2" s="18"/>
      <c r="L2" s="18"/>
      <c r="M2" s="18"/>
      <c r="N2" s="18"/>
      <c r="O2" s="25"/>
    </row>
    <row r="3" spans="1:17" ht="18.75" customHeight="1">
      <c r="A3" s="878" t="s">
        <v>80</v>
      </c>
      <c r="B3" s="881" t="s">
        <v>86</v>
      </c>
      <c r="C3" s="884" t="s">
        <v>81</v>
      </c>
      <c r="D3" s="881" t="s">
        <v>21</v>
      </c>
      <c r="E3" s="881" t="s">
        <v>82</v>
      </c>
      <c r="F3" s="881" t="s">
        <v>83</v>
      </c>
      <c r="G3" s="876" t="s">
        <v>19</v>
      </c>
      <c r="H3" s="877"/>
      <c r="I3" s="887" t="s">
        <v>20</v>
      </c>
      <c r="J3" s="888"/>
      <c r="K3" s="18"/>
      <c r="L3" s="18"/>
      <c r="M3" s="18"/>
      <c r="N3" s="18"/>
      <c r="O3" s="18"/>
    </row>
    <row r="4" spans="1:17" ht="18.75" customHeight="1">
      <c r="A4" s="879"/>
      <c r="B4" s="882"/>
      <c r="C4" s="782"/>
      <c r="D4" s="782"/>
      <c r="E4" s="782"/>
      <c r="F4" s="782"/>
      <c r="G4" s="885" t="s">
        <v>84</v>
      </c>
      <c r="H4" s="885" t="s">
        <v>85</v>
      </c>
      <c r="I4" s="885" t="s">
        <v>84</v>
      </c>
      <c r="J4" s="886" t="s">
        <v>85</v>
      </c>
      <c r="K4" s="18"/>
      <c r="L4" s="18"/>
      <c r="M4" s="18"/>
      <c r="N4" s="18"/>
      <c r="O4" s="18"/>
    </row>
    <row r="5" spans="1:17" ht="18.75" customHeight="1">
      <c r="A5" s="879"/>
      <c r="B5" s="882"/>
      <c r="C5" s="782"/>
      <c r="D5" s="782"/>
      <c r="E5" s="782"/>
      <c r="F5" s="782"/>
      <c r="G5" s="782"/>
      <c r="H5" s="782"/>
      <c r="I5" s="782"/>
      <c r="J5" s="794"/>
    </row>
    <row r="6" spans="1:17" s="19" customFormat="1" ht="18.75" customHeight="1">
      <c r="A6" s="880"/>
      <c r="B6" s="883"/>
      <c r="C6" s="749"/>
      <c r="D6" s="749"/>
      <c r="E6" s="749"/>
      <c r="F6" s="749"/>
      <c r="G6" s="749"/>
      <c r="H6" s="749"/>
      <c r="I6" s="749"/>
      <c r="J6" s="795"/>
    </row>
    <row r="7" spans="1:17" ht="18" customHeight="1">
      <c r="A7" s="131" t="s">
        <v>228</v>
      </c>
      <c r="B7" s="62"/>
      <c r="C7" s="62"/>
      <c r="D7" s="62"/>
      <c r="E7" s="63"/>
      <c r="F7" s="63"/>
      <c r="G7" s="63"/>
      <c r="H7" s="63"/>
      <c r="I7" s="63"/>
      <c r="J7" s="132"/>
    </row>
    <row r="8" spans="1:17" ht="18" customHeight="1">
      <c r="A8" s="133"/>
      <c r="B8" s="12"/>
      <c r="C8" s="12"/>
      <c r="D8" s="12"/>
      <c r="E8" s="64"/>
      <c r="F8" s="64"/>
      <c r="G8" s="64"/>
      <c r="H8" s="64"/>
      <c r="I8" s="64"/>
      <c r="J8" s="46"/>
    </row>
    <row r="9" spans="1:17" ht="18" customHeight="1">
      <c r="A9" s="131"/>
      <c r="B9" s="62"/>
      <c r="C9" s="62"/>
      <c r="D9" s="62"/>
      <c r="E9" s="63"/>
      <c r="F9" s="63"/>
      <c r="G9" s="63"/>
      <c r="H9" s="63"/>
      <c r="I9" s="63"/>
      <c r="J9" s="132"/>
    </row>
    <row r="10" spans="1:17" ht="18" customHeight="1">
      <c r="A10" s="133"/>
      <c r="B10" s="12"/>
      <c r="C10" s="12"/>
      <c r="D10" s="12"/>
      <c r="E10" s="64"/>
      <c r="F10" s="64"/>
      <c r="G10" s="64"/>
      <c r="H10" s="64"/>
      <c r="I10" s="64"/>
      <c r="J10" s="46"/>
    </row>
    <row r="11" spans="1:17" ht="18" customHeight="1">
      <c r="A11" s="131"/>
      <c r="B11" s="62"/>
      <c r="C11" s="62"/>
      <c r="D11" s="62"/>
      <c r="E11" s="63"/>
      <c r="F11" s="63"/>
      <c r="G11" s="63"/>
      <c r="H11" s="63"/>
      <c r="I11" s="63"/>
      <c r="J11" s="132"/>
    </row>
    <row r="12" spans="1:17" ht="18" customHeight="1">
      <c r="A12" s="133"/>
      <c r="B12" s="12"/>
      <c r="C12" s="12"/>
      <c r="D12" s="12"/>
      <c r="E12" s="64"/>
      <c r="F12" s="64"/>
      <c r="G12" s="64"/>
      <c r="H12" s="64"/>
      <c r="I12" s="64"/>
      <c r="J12" s="46"/>
    </row>
    <row r="13" spans="1:17" ht="18" customHeight="1">
      <c r="A13" s="131"/>
      <c r="B13" s="62"/>
      <c r="C13" s="62"/>
      <c r="D13" s="62"/>
      <c r="E13" s="63"/>
      <c r="F13" s="63"/>
      <c r="G13" s="63"/>
      <c r="H13" s="63"/>
      <c r="I13" s="63"/>
      <c r="J13" s="132"/>
    </row>
    <row r="14" spans="1:17" ht="18" customHeight="1">
      <c r="A14" s="133"/>
      <c r="B14" s="12"/>
      <c r="C14" s="12"/>
      <c r="D14" s="12"/>
      <c r="E14" s="64"/>
      <c r="F14" s="64"/>
      <c r="G14" s="64"/>
      <c r="H14" s="64"/>
      <c r="I14" s="64"/>
      <c r="J14" s="46"/>
    </row>
    <row r="15" spans="1:17" ht="18" customHeight="1">
      <c r="A15" s="131"/>
      <c r="B15" s="62"/>
      <c r="C15" s="62"/>
      <c r="D15" s="62"/>
      <c r="E15" s="63"/>
      <c r="F15" s="63"/>
      <c r="G15" s="63"/>
      <c r="H15" s="63"/>
      <c r="I15" s="63"/>
      <c r="J15" s="132"/>
    </row>
    <row r="16" spans="1:17" ht="18" customHeight="1">
      <c r="A16" s="133"/>
      <c r="B16" s="12"/>
      <c r="C16" s="12"/>
      <c r="D16" s="12"/>
      <c r="E16" s="64"/>
      <c r="F16" s="64"/>
      <c r="G16" s="64"/>
      <c r="H16" s="64"/>
      <c r="I16" s="64"/>
      <c r="J16" s="46"/>
    </row>
    <row r="17" spans="1:10" ht="18" customHeight="1">
      <c r="A17" s="131"/>
      <c r="B17" s="62"/>
      <c r="C17" s="62"/>
      <c r="D17" s="62"/>
      <c r="E17" s="63"/>
      <c r="F17" s="63"/>
      <c r="G17" s="63"/>
      <c r="H17" s="63"/>
      <c r="I17" s="63"/>
      <c r="J17" s="132"/>
    </row>
    <row r="18" spans="1:10" ht="18" customHeight="1">
      <c r="A18" s="133"/>
      <c r="B18" s="12"/>
      <c r="C18" s="12"/>
      <c r="D18" s="12"/>
      <c r="E18" s="64"/>
      <c r="F18" s="64"/>
      <c r="G18" s="64"/>
      <c r="H18" s="64"/>
      <c r="I18" s="64"/>
      <c r="J18" s="46"/>
    </row>
    <row r="19" spans="1:10" ht="18" customHeight="1">
      <c r="A19" s="131"/>
      <c r="B19" s="62"/>
      <c r="C19" s="62"/>
      <c r="D19" s="62"/>
      <c r="E19" s="63"/>
      <c r="F19" s="63"/>
      <c r="G19" s="63"/>
      <c r="H19" s="63"/>
      <c r="I19" s="63"/>
      <c r="J19" s="132"/>
    </row>
    <row r="20" spans="1:10" ht="18" customHeight="1">
      <c r="A20" s="133"/>
      <c r="B20" s="12"/>
      <c r="C20" s="12"/>
      <c r="D20" s="12"/>
      <c r="E20" s="64"/>
      <c r="F20" s="64"/>
      <c r="G20" s="64"/>
      <c r="H20" s="64"/>
      <c r="I20" s="64"/>
      <c r="J20" s="46"/>
    </row>
    <row r="21" spans="1:10" ht="18" customHeight="1">
      <c r="A21" s="131"/>
      <c r="B21" s="62"/>
      <c r="C21" s="62"/>
      <c r="D21" s="62"/>
      <c r="E21" s="63"/>
      <c r="F21" s="63"/>
      <c r="G21" s="63"/>
      <c r="H21" s="63"/>
      <c r="I21" s="63"/>
      <c r="J21" s="132"/>
    </row>
    <row r="22" spans="1:10" ht="18" customHeight="1">
      <c r="A22" s="133"/>
      <c r="B22" s="12"/>
      <c r="C22" s="12"/>
      <c r="D22" s="12"/>
      <c r="E22" s="64"/>
      <c r="F22" s="64"/>
      <c r="G22" s="64"/>
      <c r="H22" s="64"/>
      <c r="I22" s="64"/>
      <c r="J22" s="46"/>
    </row>
    <row r="23" spans="1:10" ht="18" customHeight="1">
      <c r="A23" s="131"/>
      <c r="B23" s="62"/>
      <c r="C23" s="62"/>
      <c r="D23" s="62"/>
      <c r="E23" s="63"/>
      <c r="F23" s="63"/>
      <c r="G23" s="63"/>
      <c r="H23" s="63"/>
      <c r="I23" s="63"/>
      <c r="J23" s="132"/>
    </row>
    <row r="24" spans="1:10" ht="18" customHeight="1">
      <c r="A24" s="133"/>
      <c r="B24" s="12"/>
      <c r="C24" s="12"/>
      <c r="D24" s="12"/>
      <c r="E24" s="64"/>
      <c r="F24" s="64"/>
      <c r="G24" s="64"/>
      <c r="H24" s="64"/>
      <c r="I24" s="64"/>
      <c r="J24" s="46"/>
    </row>
    <row r="25" spans="1:10" ht="18" customHeight="1">
      <c r="A25" s="131"/>
      <c r="B25" s="62"/>
      <c r="C25" s="62"/>
      <c r="D25" s="62"/>
      <c r="E25" s="63"/>
      <c r="F25" s="63"/>
      <c r="G25" s="63"/>
      <c r="H25" s="63"/>
      <c r="I25" s="63"/>
      <c r="J25" s="132"/>
    </row>
    <row r="26" spans="1:10" ht="18" customHeight="1">
      <c r="A26" s="133"/>
      <c r="B26" s="12"/>
      <c r="C26" s="12"/>
      <c r="D26" s="12"/>
      <c r="E26" s="64"/>
      <c r="F26" s="64"/>
      <c r="G26" s="64"/>
      <c r="H26" s="64"/>
      <c r="I26" s="64"/>
      <c r="J26" s="46"/>
    </row>
    <row r="27" spans="1:10" ht="18" customHeight="1">
      <c r="A27" s="131"/>
      <c r="B27" s="62"/>
      <c r="C27" s="62"/>
      <c r="D27" s="62"/>
      <c r="E27" s="63"/>
      <c r="F27" s="63"/>
      <c r="G27" s="63"/>
      <c r="H27" s="63"/>
      <c r="I27" s="63"/>
      <c r="J27" s="132"/>
    </row>
    <row r="28" spans="1:10" ht="18" customHeight="1">
      <c r="A28" s="133"/>
      <c r="B28" s="12"/>
      <c r="C28" s="12"/>
      <c r="D28" s="12"/>
      <c r="E28" s="64"/>
      <c r="F28" s="64"/>
      <c r="G28" s="64"/>
      <c r="H28" s="64"/>
      <c r="I28" s="64"/>
      <c r="J28" s="46"/>
    </row>
    <row r="29" spans="1:10" ht="18" customHeight="1">
      <c r="A29" s="131"/>
      <c r="B29" s="62"/>
      <c r="C29" s="62"/>
      <c r="D29" s="62"/>
      <c r="E29" s="63"/>
      <c r="F29" s="63"/>
      <c r="G29" s="63"/>
      <c r="H29" s="63"/>
      <c r="I29" s="63"/>
      <c r="J29" s="132"/>
    </row>
    <row r="30" spans="1:10" ht="18" customHeight="1">
      <c r="A30" s="133"/>
      <c r="B30" s="12"/>
      <c r="C30" s="12"/>
      <c r="D30" s="12"/>
      <c r="E30" s="64"/>
      <c r="F30" s="64"/>
      <c r="G30" s="64"/>
      <c r="H30" s="64"/>
      <c r="I30" s="64"/>
      <c r="J30" s="46"/>
    </row>
    <row r="31" spans="1:10" ht="18" customHeight="1">
      <c r="A31" s="131"/>
      <c r="B31" s="62"/>
      <c r="C31" s="62"/>
      <c r="D31" s="62"/>
      <c r="E31" s="63"/>
      <c r="F31" s="63"/>
      <c r="G31" s="63"/>
      <c r="H31" s="63"/>
      <c r="I31" s="63"/>
      <c r="J31" s="132"/>
    </row>
    <row r="32" spans="1:10" ht="18" customHeight="1" thickBot="1">
      <c r="A32" s="134"/>
      <c r="B32" s="49"/>
      <c r="C32" s="49"/>
      <c r="D32" s="49"/>
      <c r="E32" s="49"/>
      <c r="F32" s="49"/>
      <c r="G32" s="49"/>
      <c r="H32" s="49"/>
      <c r="I32" s="49"/>
      <c r="J32" s="50"/>
    </row>
  </sheetData>
  <customSheetViews>
    <customSheetView guid="{7EECEA86-8D89-42F2-BCED-43692B4A0FC9}" showPageBreaks="1" hiddenColumns="1" showRuler="0">
      <selection activeCell="D40" sqref="D40"/>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2-K:  Page &amp;P&amp;R&amp;"Times New Roman,Regular"&amp;8Printed &amp;D &amp;T</oddFooter>
      </headerFooter>
    </customSheetView>
  </customSheetViews>
  <mergeCells count="14">
    <mergeCell ref="A1:J1"/>
    <mergeCell ref="A2:J2"/>
    <mergeCell ref="G3:H3"/>
    <mergeCell ref="A3:A6"/>
    <mergeCell ref="B3:B6"/>
    <mergeCell ref="C3:C6"/>
    <mergeCell ref="D3:D6"/>
    <mergeCell ref="E3:E6"/>
    <mergeCell ref="F3:F6"/>
    <mergeCell ref="G4:G6"/>
    <mergeCell ref="H4:H6"/>
    <mergeCell ref="I4:I6"/>
    <mergeCell ref="J4:J6"/>
    <mergeCell ref="I3:J3"/>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7/8/2011&amp;C&amp;8Table 2-K:  Page &amp;P&amp;R&amp;8Printed &amp;D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S88"/>
  <sheetViews>
    <sheetView view="pageBreakPreview" zoomScale="60" zoomScaleNormal="100" workbookViewId="0">
      <selection sqref="A1:N1"/>
    </sheetView>
  </sheetViews>
  <sheetFormatPr defaultColWidth="9.140625" defaultRowHeight="11.25"/>
  <cols>
    <col min="1" max="1" width="9.7109375" style="42" customWidth="1"/>
    <col min="2" max="2" width="9.42578125" style="38" customWidth="1"/>
    <col min="3" max="3" width="22.42578125" style="38" customWidth="1"/>
    <col min="4" max="9" width="10.28515625" style="38" customWidth="1"/>
    <col min="10" max="11" width="9" style="38" customWidth="1"/>
    <col min="12" max="12" width="9.28515625" style="38" customWidth="1"/>
    <col min="13" max="13" width="12.42578125" style="38" customWidth="1"/>
    <col min="14" max="14" width="9.42578125" style="38" customWidth="1"/>
    <col min="15" max="17" width="9.140625" style="38"/>
    <col min="18" max="18" width="9" style="38" customWidth="1"/>
    <col min="19" max="19" width="9.140625" style="38" hidden="1" customWidth="1"/>
    <col min="20" max="16384" width="9.140625" style="38"/>
  </cols>
  <sheetData>
    <row r="1" spans="1:19" ht="24" customHeight="1">
      <c r="A1" s="786" t="s">
        <v>158</v>
      </c>
      <c r="B1" s="889"/>
      <c r="C1" s="889"/>
      <c r="D1" s="889"/>
      <c r="E1" s="889"/>
      <c r="F1" s="889"/>
      <c r="G1" s="889"/>
      <c r="H1" s="889"/>
      <c r="I1" s="889"/>
      <c r="J1" s="889"/>
      <c r="K1" s="889"/>
      <c r="L1" s="889"/>
      <c r="M1" s="889"/>
      <c r="N1" s="889"/>
    </row>
    <row r="2" spans="1:19" ht="28.5" customHeight="1" thickBot="1">
      <c r="A2" s="896" t="s">
        <v>165</v>
      </c>
      <c r="B2" s="897"/>
      <c r="C2" s="897"/>
      <c r="D2" s="897"/>
      <c r="E2" s="897"/>
      <c r="F2" s="897"/>
      <c r="G2" s="897"/>
      <c r="H2" s="897"/>
      <c r="I2" s="897"/>
      <c r="J2" s="897"/>
      <c r="K2" s="897"/>
      <c r="L2" s="897"/>
      <c r="M2" s="897"/>
      <c r="N2" s="897"/>
    </row>
    <row r="3" spans="1:19" ht="13.5" customHeight="1">
      <c r="A3" s="890" t="s">
        <v>80</v>
      </c>
      <c r="B3" s="892" t="s">
        <v>87</v>
      </c>
      <c r="C3" s="881" t="s">
        <v>23</v>
      </c>
      <c r="D3" s="881" t="s">
        <v>133</v>
      </c>
      <c r="E3" s="881" t="s">
        <v>134</v>
      </c>
      <c r="F3" s="812" t="s">
        <v>3</v>
      </c>
      <c r="G3" s="895"/>
      <c r="H3" s="881" t="s">
        <v>89</v>
      </c>
      <c r="I3" s="881" t="s">
        <v>137</v>
      </c>
      <c r="J3" s="812" t="s">
        <v>208</v>
      </c>
      <c r="K3" s="812"/>
      <c r="L3" s="881" t="s">
        <v>135</v>
      </c>
      <c r="M3" s="881" t="s">
        <v>136</v>
      </c>
      <c r="N3" s="898" t="s">
        <v>166</v>
      </c>
      <c r="O3" s="41"/>
      <c r="P3" s="41"/>
      <c r="Q3" s="41"/>
      <c r="R3" s="41"/>
      <c r="S3" s="41"/>
    </row>
    <row r="4" spans="1:19" ht="13.5" customHeight="1">
      <c r="A4" s="891"/>
      <c r="B4" s="893"/>
      <c r="C4" s="782"/>
      <c r="D4" s="773"/>
      <c r="E4" s="773"/>
      <c r="F4" s="753"/>
      <c r="G4" s="753"/>
      <c r="H4" s="782"/>
      <c r="I4" s="782"/>
      <c r="J4" s="899"/>
      <c r="K4" s="899"/>
      <c r="L4" s="782"/>
      <c r="M4" s="782"/>
      <c r="N4" s="794"/>
      <c r="O4" s="41"/>
      <c r="P4" s="41"/>
      <c r="Q4" s="41"/>
      <c r="R4" s="41"/>
      <c r="S4" s="41"/>
    </row>
    <row r="5" spans="1:19">
      <c r="A5" s="891"/>
      <c r="B5" s="893"/>
      <c r="C5" s="782"/>
      <c r="D5" s="773"/>
      <c r="E5" s="773"/>
      <c r="F5" s="753"/>
      <c r="G5" s="753"/>
      <c r="H5" s="782"/>
      <c r="I5" s="782"/>
      <c r="J5" s="899"/>
      <c r="K5" s="899"/>
      <c r="L5" s="782"/>
      <c r="M5" s="782"/>
      <c r="N5" s="794"/>
    </row>
    <row r="6" spans="1:19" ht="15.75">
      <c r="A6" s="891"/>
      <c r="B6" s="894"/>
      <c r="C6" s="749"/>
      <c r="D6" s="774"/>
      <c r="E6" s="774"/>
      <c r="F6" s="57" t="s">
        <v>24</v>
      </c>
      <c r="G6" s="57" t="s">
        <v>88</v>
      </c>
      <c r="H6" s="749"/>
      <c r="I6" s="749"/>
      <c r="J6" s="68" t="s">
        <v>22</v>
      </c>
      <c r="K6" s="68" t="s">
        <v>25</v>
      </c>
      <c r="L6" s="749"/>
      <c r="M6" s="749"/>
      <c r="N6" s="795"/>
      <c r="O6" s="42"/>
      <c r="P6" s="42"/>
      <c r="Q6" s="42"/>
      <c r="R6" s="42"/>
      <c r="S6" s="42"/>
    </row>
    <row r="7" spans="1:19" ht="15" customHeight="1">
      <c r="A7" s="93" t="s">
        <v>228</v>
      </c>
      <c r="B7" s="94"/>
      <c r="C7" s="65"/>
      <c r="D7" s="65"/>
      <c r="E7" s="65"/>
      <c r="F7" s="66"/>
      <c r="G7" s="67"/>
      <c r="H7" s="65"/>
      <c r="I7" s="65"/>
      <c r="J7" s="65"/>
      <c r="K7" s="65"/>
      <c r="L7" s="65"/>
      <c r="M7" s="67"/>
      <c r="N7" s="135"/>
    </row>
    <row r="8" spans="1:19" ht="15" customHeight="1">
      <c r="A8" s="90"/>
      <c r="B8" s="91"/>
      <c r="C8" s="69"/>
      <c r="D8" s="69"/>
      <c r="E8" s="69"/>
      <c r="F8" s="70"/>
      <c r="G8" s="71"/>
      <c r="H8" s="69"/>
      <c r="I8" s="69"/>
      <c r="J8" s="69"/>
      <c r="K8" s="69"/>
      <c r="L8" s="69"/>
      <c r="M8" s="71"/>
      <c r="N8" s="136"/>
    </row>
    <row r="9" spans="1:19" ht="15" customHeight="1">
      <c r="A9" s="93"/>
      <c r="B9" s="94"/>
      <c r="C9" s="65"/>
      <c r="D9" s="65"/>
      <c r="E9" s="65"/>
      <c r="F9" s="66"/>
      <c r="G9" s="67"/>
      <c r="H9" s="65"/>
      <c r="I9" s="65"/>
      <c r="J9" s="65"/>
      <c r="K9" s="65"/>
      <c r="L9" s="65"/>
      <c r="M9" s="67"/>
      <c r="N9" s="135"/>
    </row>
    <row r="10" spans="1:19" ht="15" customHeight="1">
      <c r="A10" s="90"/>
      <c r="B10" s="91"/>
      <c r="C10" s="69"/>
      <c r="D10" s="69"/>
      <c r="E10" s="69"/>
      <c r="F10" s="70"/>
      <c r="G10" s="71"/>
      <c r="H10" s="69"/>
      <c r="I10" s="69"/>
      <c r="J10" s="69"/>
      <c r="K10" s="69"/>
      <c r="L10" s="69"/>
      <c r="M10" s="71"/>
      <c r="N10" s="136"/>
    </row>
    <row r="11" spans="1:19" ht="15" customHeight="1">
      <c r="A11" s="93"/>
      <c r="B11" s="94"/>
      <c r="C11" s="65"/>
      <c r="D11" s="65"/>
      <c r="E11" s="65"/>
      <c r="F11" s="66"/>
      <c r="G11" s="67"/>
      <c r="H11" s="65"/>
      <c r="I11" s="65"/>
      <c r="J11" s="65"/>
      <c r="K11" s="65"/>
      <c r="L11" s="65"/>
      <c r="M11" s="67"/>
      <c r="N11" s="135"/>
    </row>
    <row r="12" spans="1:19" ht="15" customHeight="1">
      <c r="A12" s="90"/>
      <c r="B12" s="91"/>
      <c r="C12" s="69"/>
      <c r="D12" s="69"/>
      <c r="E12" s="69"/>
      <c r="F12" s="70"/>
      <c r="G12" s="71"/>
      <c r="H12" s="69"/>
      <c r="I12" s="69"/>
      <c r="J12" s="69"/>
      <c r="K12" s="69"/>
      <c r="L12" s="69"/>
      <c r="M12" s="71"/>
      <c r="N12" s="136"/>
    </row>
    <row r="13" spans="1:19" ht="15" customHeight="1">
      <c r="A13" s="93"/>
      <c r="B13" s="94"/>
      <c r="C13" s="65"/>
      <c r="D13" s="65"/>
      <c r="E13" s="65"/>
      <c r="F13" s="66"/>
      <c r="G13" s="67"/>
      <c r="H13" s="65"/>
      <c r="I13" s="65"/>
      <c r="J13" s="65"/>
      <c r="K13" s="65"/>
      <c r="L13" s="65"/>
      <c r="M13" s="67"/>
      <c r="N13" s="135"/>
    </row>
    <row r="14" spans="1:19" ht="15" customHeight="1">
      <c r="A14" s="90"/>
      <c r="B14" s="91"/>
      <c r="C14" s="69"/>
      <c r="D14" s="69"/>
      <c r="E14" s="69"/>
      <c r="F14" s="70"/>
      <c r="G14" s="71"/>
      <c r="H14" s="69"/>
      <c r="I14" s="69"/>
      <c r="J14" s="69"/>
      <c r="K14" s="69"/>
      <c r="L14" s="69"/>
      <c r="M14" s="71"/>
      <c r="N14" s="136"/>
    </row>
    <row r="15" spans="1:19" ht="15" customHeight="1">
      <c r="A15" s="93"/>
      <c r="B15" s="94"/>
      <c r="C15" s="65"/>
      <c r="D15" s="65"/>
      <c r="E15" s="65"/>
      <c r="F15" s="66"/>
      <c r="G15" s="67"/>
      <c r="H15" s="65"/>
      <c r="I15" s="65"/>
      <c r="J15" s="65"/>
      <c r="K15" s="65"/>
      <c r="L15" s="65"/>
      <c r="M15" s="67"/>
      <c r="N15" s="135"/>
    </row>
    <row r="16" spans="1:19" ht="15" customHeight="1">
      <c r="A16" s="90"/>
      <c r="B16" s="91"/>
      <c r="C16" s="69"/>
      <c r="D16" s="69"/>
      <c r="E16" s="69"/>
      <c r="F16" s="70"/>
      <c r="G16" s="71"/>
      <c r="H16" s="69"/>
      <c r="I16" s="69"/>
      <c r="J16" s="69"/>
      <c r="K16" s="69"/>
      <c r="L16" s="69"/>
      <c r="M16" s="71"/>
      <c r="N16" s="136"/>
    </row>
    <row r="17" spans="1:14" ht="15" customHeight="1">
      <c r="A17" s="93"/>
      <c r="B17" s="94"/>
      <c r="C17" s="65"/>
      <c r="D17" s="65"/>
      <c r="E17" s="65"/>
      <c r="F17" s="66"/>
      <c r="G17" s="67"/>
      <c r="H17" s="65"/>
      <c r="I17" s="65"/>
      <c r="J17" s="65"/>
      <c r="K17" s="65"/>
      <c r="L17" s="65"/>
      <c r="M17" s="67"/>
      <c r="N17" s="135"/>
    </row>
    <row r="18" spans="1:14" ht="15" customHeight="1">
      <c r="A18" s="90"/>
      <c r="B18" s="91"/>
      <c r="C18" s="69"/>
      <c r="D18" s="69"/>
      <c r="E18" s="69"/>
      <c r="F18" s="70"/>
      <c r="G18" s="71"/>
      <c r="H18" s="69"/>
      <c r="I18" s="69"/>
      <c r="J18" s="69"/>
      <c r="K18" s="69"/>
      <c r="L18" s="69"/>
      <c r="M18" s="71"/>
      <c r="N18" s="136"/>
    </row>
    <row r="19" spans="1:14" ht="15" customHeight="1">
      <c r="A19" s="93"/>
      <c r="B19" s="94"/>
      <c r="C19" s="65"/>
      <c r="D19" s="65"/>
      <c r="E19" s="65"/>
      <c r="F19" s="66"/>
      <c r="G19" s="67"/>
      <c r="H19" s="65"/>
      <c r="I19" s="65"/>
      <c r="J19" s="65"/>
      <c r="K19" s="65"/>
      <c r="L19" s="65"/>
      <c r="M19" s="67"/>
      <c r="N19" s="135"/>
    </row>
    <row r="20" spans="1:14" ht="15" customHeight="1">
      <c r="A20" s="90"/>
      <c r="B20" s="91"/>
      <c r="C20" s="69"/>
      <c r="D20" s="69"/>
      <c r="E20" s="69"/>
      <c r="F20" s="70"/>
      <c r="G20" s="71"/>
      <c r="H20" s="69"/>
      <c r="I20" s="69"/>
      <c r="J20" s="69"/>
      <c r="K20" s="69"/>
      <c r="L20" s="69"/>
      <c r="M20" s="71"/>
      <c r="N20" s="136"/>
    </row>
    <row r="21" spans="1:14" ht="15" customHeight="1">
      <c r="A21" s="93"/>
      <c r="B21" s="94"/>
      <c r="C21" s="65"/>
      <c r="D21" s="65"/>
      <c r="E21" s="65"/>
      <c r="F21" s="66"/>
      <c r="G21" s="67"/>
      <c r="H21" s="65"/>
      <c r="I21" s="65"/>
      <c r="J21" s="65"/>
      <c r="K21" s="65"/>
      <c r="L21" s="65"/>
      <c r="M21" s="67"/>
      <c r="N21" s="135"/>
    </row>
    <row r="22" spans="1:14" ht="15" customHeight="1">
      <c r="A22" s="90"/>
      <c r="B22" s="91"/>
      <c r="C22" s="69"/>
      <c r="D22" s="69"/>
      <c r="E22" s="69"/>
      <c r="F22" s="70"/>
      <c r="G22" s="71"/>
      <c r="H22" s="69"/>
      <c r="I22" s="69"/>
      <c r="J22" s="69"/>
      <c r="K22" s="69"/>
      <c r="L22" s="69"/>
      <c r="M22" s="71"/>
      <c r="N22" s="136"/>
    </row>
    <row r="23" spans="1:14" ht="15" customHeight="1">
      <c r="A23" s="93"/>
      <c r="B23" s="94"/>
      <c r="C23" s="65"/>
      <c r="D23" s="65"/>
      <c r="E23" s="65"/>
      <c r="F23" s="66"/>
      <c r="G23" s="67"/>
      <c r="H23" s="65"/>
      <c r="I23" s="65"/>
      <c r="J23" s="65"/>
      <c r="K23" s="65"/>
      <c r="L23" s="65"/>
      <c r="M23" s="67"/>
      <c r="N23" s="135"/>
    </row>
    <row r="24" spans="1:14" ht="15" customHeight="1">
      <c r="A24" s="90"/>
      <c r="B24" s="91"/>
      <c r="C24" s="69"/>
      <c r="D24" s="69"/>
      <c r="E24" s="69"/>
      <c r="F24" s="70"/>
      <c r="G24" s="71"/>
      <c r="H24" s="69"/>
      <c r="I24" s="69"/>
      <c r="J24" s="69"/>
      <c r="K24" s="69"/>
      <c r="L24" s="69"/>
      <c r="M24" s="71"/>
      <c r="N24" s="136"/>
    </row>
    <row r="25" spans="1:14" ht="15" customHeight="1">
      <c r="A25" s="93"/>
      <c r="B25" s="94"/>
      <c r="C25" s="65"/>
      <c r="D25" s="65"/>
      <c r="E25" s="65"/>
      <c r="F25" s="66"/>
      <c r="G25" s="67"/>
      <c r="H25" s="65"/>
      <c r="I25" s="65"/>
      <c r="J25" s="65"/>
      <c r="K25" s="65"/>
      <c r="L25" s="65"/>
      <c r="M25" s="67"/>
      <c r="N25" s="135"/>
    </row>
    <row r="26" spans="1:14" ht="15" customHeight="1">
      <c r="A26" s="90"/>
      <c r="B26" s="91"/>
      <c r="C26" s="69"/>
      <c r="D26" s="69"/>
      <c r="E26" s="69"/>
      <c r="F26" s="70"/>
      <c r="G26" s="71"/>
      <c r="H26" s="69"/>
      <c r="I26" s="69"/>
      <c r="J26" s="69"/>
      <c r="K26" s="69"/>
      <c r="L26" s="69"/>
      <c r="M26" s="71"/>
      <c r="N26" s="136"/>
    </row>
    <row r="27" spans="1:14" ht="15" customHeight="1">
      <c r="A27" s="93"/>
      <c r="B27" s="94"/>
      <c r="C27" s="65"/>
      <c r="D27" s="65"/>
      <c r="E27" s="65"/>
      <c r="F27" s="66"/>
      <c r="G27" s="67"/>
      <c r="H27" s="65"/>
      <c r="I27" s="65"/>
      <c r="J27" s="65"/>
      <c r="K27" s="65"/>
      <c r="L27" s="65"/>
      <c r="M27" s="67"/>
      <c r="N27" s="135"/>
    </row>
    <row r="28" spans="1:14" ht="15" customHeight="1">
      <c r="A28" s="90"/>
      <c r="B28" s="91"/>
      <c r="C28" s="69"/>
      <c r="D28" s="69"/>
      <c r="E28" s="69"/>
      <c r="F28" s="69"/>
      <c r="G28" s="69"/>
      <c r="H28" s="69"/>
      <c r="I28" s="69"/>
      <c r="J28" s="69"/>
      <c r="K28" s="69"/>
      <c r="L28" s="69"/>
      <c r="M28" s="69"/>
      <c r="N28" s="92"/>
    </row>
    <row r="29" spans="1:14" ht="15" customHeight="1">
      <c r="A29" s="93"/>
      <c r="B29" s="94"/>
      <c r="C29" s="65"/>
      <c r="D29" s="65"/>
      <c r="E29" s="65"/>
      <c r="F29" s="66"/>
      <c r="G29" s="67"/>
      <c r="H29" s="65"/>
      <c r="I29" s="65"/>
      <c r="J29" s="65"/>
      <c r="K29" s="65"/>
      <c r="L29" s="65"/>
      <c r="M29" s="67"/>
      <c r="N29" s="135"/>
    </row>
    <row r="30" spans="1:14" ht="15" customHeight="1">
      <c r="A30" s="90"/>
      <c r="B30" s="91"/>
      <c r="C30" s="69"/>
      <c r="D30" s="69"/>
      <c r="E30" s="69"/>
      <c r="F30" s="70"/>
      <c r="G30" s="71"/>
      <c r="H30" s="69"/>
      <c r="I30" s="69"/>
      <c r="J30" s="69"/>
      <c r="K30" s="69"/>
      <c r="L30" s="69"/>
      <c r="M30" s="71"/>
      <c r="N30" s="136"/>
    </row>
    <row r="31" spans="1:14" ht="15" customHeight="1">
      <c r="A31" s="93"/>
      <c r="B31" s="94"/>
      <c r="C31" s="65"/>
      <c r="D31" s="65"/>
      <c r="E31" s="65"/>
      <c r="F31" s="66"/>
      <c r="G31" s="67"/>
      <c r="H31" s="65"/>
      <c r="I31" s="65"/>
      <c r="J31" s="65"/>
      <c r="K31" s="65"/>
      <c r="L31" s="65"/>
      <c r="M31" s="67"/>
      <c r="N31" s="135"/>
    </row>
    <row r="32" spans="1:14" ht="15" customHeight="1">
      <c r="A32" s="90"/>
      <c r="B32" s="91"/>
      <c r="C32" s="69"/>
      <c r="D32" s="69"/>
      <c r="E32" s="69"/>
      <c r="F32" s="70"/>
      <c r="G32" s="71"/>
      <c r="H32" s="69"/>
      <c r="I32" s="69"/>
      <c r="J32" s="69"/>
      <c r="K32" s="69"/>
      <c r="L32" s="69"/>
      <c r="M32" s="71"/>
      <c r="N32" s="136"/>
    </row>
    <row r="33" spans="1:14" ht="15" customHeight="1">
      <c r="A33" s="93"/>
      <c r="B33" s="94"/>
      <c r="C33" s="65"/>
      <c r="D33" s="65"/>
      <c r="E33" s="65"/>
      <c r="F33" s="66"/>
      <c r="G33" s="67"/>
      <c r="H33" s="65"/>
      <c r="I33" s="65"/>
      <c r="J33" s="65"/>
      <c r="K33" s="65"/>
      <c r="L33" s="65"/>
      <c r="M33" s="67"/>
      <c r="N33" s="135"/>
    </row>
    <row r="34" spans="1:14" ht="15" customHeight="1">
      <c r="A34" s="90"/>
      <c r="B34" s="91"/>
      <c r="C34" s="69"/>
      <c r="D34" s="69"/>
      <c r="E34" s="69"/>
      <c r="F34" s="70"/>
      <c r="G34" s="71"/>
      <c r="H34" s="69"/>
      <c r="I34" s="69"/>
      <c r="J34" s="69"/>
      <c r="K34" s="69"/>
      <c r="L34" s="69"/>
      <c r="M34" s="71"/>
      <c r="N34" s="136"/>
    </row>
    <row r="35" spans="1:14" ht="15" customHeight="1">
      <c r="A35" s="93"/>
      <c r="B35" s="94"/>
      <c r="C35" s="65"/>
      <c r="D35" s="65"/>
      <c r="E35" s="65"/>
      <c r="F35" s="66"/>
      <c r="G35" s="67"/>
      <c r="H35" s="65"/>
      <c r="I35" s="65"/>
      <c r="J35" s="65"/>
      <c r="K35" s="65"/>
      <c r="L35" s="65"/>
      <c r="M35" s="67"/>
      <c r="N35" s="135"/>
    </row>
    <row r="36" spans="1:14" ht="15" customHeight="1">
      <c r="A36" s="90"/>
      <c r="B36" s="91"/>
      <c r="C36" s="69"/>
      <c r="D36" s="69"/>
      <c r="E36" s="69"/>
      <c r="F36" s="70"/>
      <c r="G36" s="71"/>
      <c r="H36" s="69"/>
      <c r="I36" s="69"/>
      <c r="J36" s="69"/>
      <c r="K36" s="69"/>
      <c r="L36" s="69"/>
      <c r="M36" s="71"/>
      <c r="N36" s="136"/>
    </row>
    <row r="37" spans="1:14" ht="15" customHeight="1">
      <c r="A37" s="93"/>
      <c r="B37" s="94"/>
      <c r="C37" s="65"/>
      <c r="D37" s="65"/>
      <c r="E37" s="65"/>
      <c r="F37" s="66"/>
      <c r="G37" s="67"/>
      <c r="H37" s="65"/>
      <c r="I37" s="65"/>
      <c r="J37" s="65"/>
      <c r="K37" s="65"/>
      <c r="L37" s="65"/>
      <c r="M37" s="67"/>
      <c r="N37" s="135"/>
    </row>
    <row r="38" spans="1:14" ht="15" customHeight="1">
      <c r="A38" s="90"/>
      <c r="B38" s="91"/>
      <c r="C38" s="69"/>
      <c r="D38" s="69"/>
      <c r="E38" s="69"/>
      <c r="F38" s="70"/>
      <c r="G38" s="71"/>
      <c r="H38" s="69"/>
      <c r="I38" s="69"/>
      <c r="J38" s="69"/>
      <c r="K38" s="69"/>
      <c r="L38" s="69"/>
      <c r="M38" s="71"/>
      <c r="N38" s="136"/>
    </row>
    <row r="39" spans="1:14" ht="15" customHeight="1">
      <c r="A39" s="93"/>
      <c r="B39" s="94"/>
      <c r="C39" s="65"/>
      <c r="D39" s="65"/>
      <c r="E39" s="65"/>
      <c r="F39" s="66"/>
      <c r="G39" s="67"/>
      <c r="H39" s="65"/>
      <c r="I39" s="65"/>
      <c r="J39" s="65"/>
      <c r="K39" s="65"/>
      <c r="L39" s="65"/>
      <c r="M39" s="67"/>
      <c r="N39" s="135"/>
    </row>
    <row r="40" spans="1:14" ht="15" customHeight="1">
      <c r="A40" s="90"/>
      <c r="B40" s="91"/>
      <c r="C40" s="69"/>
      <c r="D40" s="69"/>
      <c r="E40" s="69"/>
      <c r="F40" s="70"/>
      <c r="G40" s="71"/>
      <c r="H40" s="69"/>
      <c r="I40" s="69"/>
      <c r="J40" s="69"/>
      <c r="K40" s="69"/>
      <c r="L40" s="69"/>
      <c r="M40" s="71"/>
      <c r="N40" s="136"/>
    </row>
    <row r="41" spans="1:14" ht="15" customHeight="1">
      <c r="A41" s="93"/>
      <c r="B41" s="94"/>
      <c r="C41" s="65"/>
      <c r="D41" s="65"/>
      <c r="E41" s="65"/>
      <c r="F41" s="66"/>
      <c r="G41" s="67"/>
      <c r="H41" s="65"/>
      <c r="I41" s="65"/>
      <c r="J41" s="65"/>
      <c r="K41" s="65"/>
      <c r="L41" s="65"/>
      <c r="M41" s="67"/>
      <c r="N41" s="135"/>
    </row>
    <row r="42" spans="1:14" ht="15" customHeight="1" thickBot="1">
      <c r="A42" s="137"/>
      <c r="B42" s="138"/>
      <c r="C42" s="139"/>
      <c r="D42" s="139"/>
      <c r="E42" s="139"/>
      <c r="F42" s="140"/>
      <c r="G42" s="141"/>
      <c r="H42" s="139"/>
      <c r="I42" s="139"/>
      <c r="J42" s="139"/>
      <c r="K42" s="139"/>
      <c r="L42" s="139"/>
      <c r="M42" s="141"/>
      <c r="N42" s="142"/>
    </row>
    <row r="43" spans="1:14" ht="15" customHeight="1"/>
    <row r="44" spans="1:14" ht="15" customHeight="1"/>
    <row r="45" spans="1:14" ht="15" customHeight="1"/>
    <row r="46" spans="1:14" ht="15" customHeight="1"/>
    <row r="47" spans="1:14" ht="15" customHeight="1"/>
    <row r="48" spans="1:14" ht="15" customHeight="1"/>
    <row r="49" ht="15" customHeight="1"/>
    <row r="50" ht="1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sheetData>
  <customSheetViews>
    <customSheetView guid="{7EECEA86-8D89-42F2-BCED-43692B4A0FC9}" showPageBreaks="1" hiddenColumns="1" showRuler="0">
      <selection activeCell="P13" sqref="P13"/>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2-L:  Page &amp;P&amp;R&amp;"Times New Roman,Regular"&amp;8Printed &amp;D &amp;T</oddFooter>
      </headerFooter>
    </customSheetView>
  </customSheetViews>
  <mergeCells count="14">
    <mergeCell ref="A1:N1"/>
    <mergeCell ref="A3:A6"/>
    <mergeCell ref="B3:B6"/>
    <mergeCell ref="F3:G5"/>
    <mergeCell ref="H3:H6"/>
    <mergeCell ref="A2:N2"/>
    <mergeCell ref="L3:L6"/>
    <mergeCell ref="M3:M6"/>
    <mergeCell ref="N3:N6"/>
    <mergeCell ref="C3:C6"/>
    <mergeCell ref="I3:I6"/>
    <mergeCell ref="J3:K5"/>
    <mergeCell ref="D3:D6"/>
    <mergeCell ref="E3:E6"/>
  </mergeCells>
  <phoneticPr fontId="4" type="noConversion"/>
  <printOptions horizontalCentered="1" verticalCentered="1"/>
  <pageMargins left="0.5" right="0.5" top="0.5" bottom="0.5" header="0.35" footer="0.35"/>
  <pageSetup scale="84"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7/8/2011&amp;C&amp;8Table 2-L:  Page &amp;P&amp;R&amp;8Printed &amp;D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H331"/>
  <sheetViews>
    <sheetView workbookViewId="0">
      <selection sqref="A1:G1"/>
    </sheetView>
  </sheetViews>
  <sheetFormatPr defaultColWidth="9.140625" defaultRowHeight="12.75"/>
  <cols>
    <col min="1" max="1" width="20.85546875" style="9" customWidth="1"/>
    <col min="2" max="2" width="21.28515625" style="9" customWidth="1"/>
    <col min="3" max="3" width="24.42578125" style="9" customWidth="1"/>
    <col min="4" max="4" width="22.7109375" style="9" customWidth="1"/>
    <col min="5" max="5" width="24.42578125" style="9" customWidth="1"/>
    <col min="6" max="6" width="17.28515625" style="9" customWidth="1"/>
    <col min="7" max="7" width="8.5703125" style="9" customWidth="1"/>
    <col min="8" max="8" width="12.42578125" style="9" bestFit="1" customWidth="1"/>
    <col min="9" max="16384" width="9.140625" style="9"/>
  </cols>
  <sheetData>
    <row r="1" spans="1:8" s="38" customFormat="1" ht="24" customHeight="1" thickBot="1">
      <c r="A1" s="786" t="s">
        <v>164</v>
      </c>
      <c r="B1" s="901"/>
      <c r="C1" s="901"/>
      <c r="D1" s="901"/>
      <c r="E1" s="901"/>
      <c r="F1" s="901"/>
      <c r="G1" s="901"/>
    </row>
    <row r="2" spans="1:8" ht="24" customHeight="1" thickBot="1">
      <c r="A2" s="257" t="s">
        <v>26</v>
      </c>
      <c r="B2" s="902" t="s">
        <v>27</v>
      </c>
      <c r="C2" s="902"/>
      <c r="D2" s="902" t="s">
        <v>28</v>
      </c>
      <c r="E2" s="902"/>
      <c r="F2" s="258" t="s">
        <v>29</v>
      </c>
      <c r="G2" s="259" t="s">
        <v>90</v>
      </c>
    </row>
    <row r="3" spans="1:8" ht="16.5" customHeight="1">
      <c r="A3" s="251" t="s">
        <v>103</v>
      </c>
      <c r="B3" s="252" t="s">
        <v>91</v>
      </c>
      <c r="C3" s="253" t="s">
        <v>102</v>
      </c>
      <c r="D3" s="252" t="s">
        <v>93</v>
      </c>
      <c r="E3" s="254" t="s">
        <v>92</v>
      </c>
      <c r="F3" s="255" t="s">
        <v>108</v>
      </c>
      <c r="G3" s="256" t="s">
        <v>30</v>
      </c>
    </row>
    <row r="4" spans="1:8" ht="16.5" customHeight="1" thickBot="1">
      <c r="A4" s="72" t="s">
        <v>104</v>
      </c>
      <c r="B4" s="74" t="s">
        <v>95</v>
      </c>
      <c r="C4" s="77" t="s">
        <v>97</v>
      </c>
      <c r="D4" s="74" t="s">
        <v>95</v>
      </c>
      <c r="E4" s="80" t="s">
        <v>99</v>
      </c>
      <c r="F4" s="84" t="s">
        <v>107</v>
      </c>
      <c r="G4" s="83" t="s">
        <v>31</v>
      </c>
    </row>
    <row r="5" spans="1:8" ht="16.5" customHeight="1">
      <c r="A5" s="72" t="s">
        <v>105</v>
      </c>
      <c r="B5" s="75" t="s">
        <v>94</v>
      </c>
      <c r="C5" s="78" t="s">
        <v>98</v>
      </c>
      <c r="D5" s="75" t="s">
        <v>98</v>
      </c>
      <c r="E5" s="81" t="s">
        <v>94</v>
      </c>
      <c r="F5" s="84" t="s">
        <v>109</v>
      </c>
      <c r="G5" s="39"/>
    </row>
    <row r="6" spans="1:8" ht="16.5" customHeight="1" thickBot="1">
      <c r="A6" s="73" t="s">
        <v>106</v>
      </c>
      <c r="B6" s="76" t="s">
        <v>96</v>
      </c>
      <c r="C6" s="79" t="s">
        <v>96</v>
      </c>
      <c r="D6" s="76" t="s">
        <v>96</v>
      </c>
      <c r="E6" s="82" t="s">
        <v>96</v>
      </c>
      <c r="F6" s="84" t="s">
        <v>110</v>
      </c>
      <c r="G6" s="39"/>
    </row>
    <row r="7" spans="1:8" ht="20.100000000000001" customHeight="1">
      <c r="A7" s="40"/>
      <c r="F7" s="84" t="s">
        <v>111</v>
      </c>
      <c r="G7" s="19"/>
    </row>
    <row r="8" spans="1:8" ht="20.100000000000001" customHeight="1">
      <c r="A8" s="9" t="s">
        <v>101</v>
      </c>
      <c r="F8" s="84" t="s">
        <v>112</v>
      </c>
    </row>
    <row r="9" spans="1:8" ht="20.100000000000001" customHeight="1" thickBot="1">
      <c r="F9" s="85" t="s">
        <v>113</v>
      </c>
    </row>
    <row r="10" spans="1:8" ht="11.25" customHeight="1">
      <c r="F10" s="38"/>
    </row>
    <row r="11" spans="1:8" ht="24" customHeight="1" thickBot="1">
      <c r="A11" s="786" t="s">
        <v>117</v>
      </c>
      <c r="B11" s="900"/>
      <c r="C11" s="900"/>
      <c r="D11" s="900"/>
      <c r="E11" s="900"/>
      <c r="F11" s="900"/>
      <c r="G11" s="900"/>
      <c r="H11" s="900"/>
    </row>
    <row r="12" spans="1:8" ht="15.75">
      <c r="A12" s="903" t="s">
        <v>32</v>
      </c>
      <c r="B12" s="904"/>
      <c r="C12" s="904"/>
      <c r="D12" s="905"/>
      <c r="E12" s="903" t="s">
        <v>33</v>
      </c>
      <c r="F12" s="904"/>
      <c r="G12" s="904"/>
      <c r="H12" s="905"/>
    </row>
    <row r="13" spans="1:8" ht="15.75" customHeight="1">
      <c r="A13" s="907" t="s">
        <v>34</v>
      </c>
      <c r="B13" s="909" t="s">
        <v>100</v>
      </c>
      <c r="C13" s="885" t="s">
        <v>116</v>
      </c>
      <c r="D13" s="886" t="s">
        <v>114</v>
      </c>
      <c r="E13" s="910" t="s">
        <v>34</v>
      </c>
      <c r="F13" s="885" t="s">
        <v>100</v>
      </c>
      <c r="G13" s="885" t="s">
        <v>115</v>
      </c>
      <c r="H13" s="886" t="s">
        <v>114</v>
      </c>
    </row>
    <row r="14" spans="1:8" ht="15.75" customHeight="1">
      <c r="A14" s="908"/>
      <c r="B14" s="899"/>
      <c r="C14" s="774"/>
      <c r="D14" s="906"/>
      <c r="E14" s="911"/>
      <c r="F14" s="774"/>
      <c r="G14" s="774"/>
      <c r="H14" s="906"/>
    </row>
    <row r="15" spans="1:8" ht="23.25" customHeight="1">
      <c r="A15" s="86" t="s">
        <v>228</v>
      </c>
      <c r="B15" s="87" t="s">
        <v>228</v>
      </c>
      <c r="C15" s="87" t="s">
        <v>228</v>
      </c>
      <c r="D15" s="88" t="s">
        <v>228</v>
      </c>
      <c r="E15" s="89" t="s">
        <v>228</v>
      </c>
      <c r="F15" s="87" t="s">
        <v>228</v>
      </c>
      <c r="G15" s="87" t="s">
        <v>228</v>
      </c>
      <c r="H15" s="88" t="s">
        <v>228</v>
      </c>
    </row>
    <row r="16" spans="1:8" ht="20.25" customHeight="1">
      <c r="A16" s="156"/>
      <c r="B16" s="69"/>
      <c r="C16" s="69"/>
      <c r="D16" s="92"/>
      <c r="E16" s="90"/>
      <c r="F16" s="69"/>
      <c r="G16" s="69"/>
      <c r="H16" s="92"/>
    </row>
    <row r="17" spans="1:8" ht="20.25" customHeight="1">
      <c r="A17" s="157"/>
      <c r="B17" s="65"/>
      <c r="C17" s="65"/>
      <c r="D17" s="95"/>
      <c r="E17" s="93"/>
      <c r="F17" s="65"/>
      <c r="G17" s="65"/>
      <c r="H17" s="95"/>
    </row>
    <row r="18" spans="1:8" ht="20.25" customHeight="1">
      <c r="A18" s="156"/>
      <c r="B18" s="69"/>
      <c r="C18" s="69"/>
      <c r="D18" s="92"/>
      <c r="E18" s="90"/>
      <c r="F18" s="69"/>
      <c r="G18" s="69"/>
      <c r="H18" s="92"/>
    </row>
    <row r="19" spans="1:8" ht="20.25" customHeight="1">
      <c r="A19" s="93"/>
      <c r="B19" s="94"/>
      <c r="C19" s="65"/>
      <c r="D19" s="95"/>
      <c r="E19" s="93"/>
      <c r="F19" s="65"/>
      <c r="G19" s="65"/>
      <c r="H19" s="95"/>
    </row>
    <row r="20" spans="1:8" ht="20.25" customHeight="1">
      <c r="A20" s="90"/>
      <c r="B20" s="91"/>
      <c r="C20" s="69"/>
      <c r="D20" s="92"/>
      <c r="E20" s="90"/>
      <c r="F20" s="69"/>
      <c r="G20" s="69"/>
      <c r="H20" s="92"/>
    </row>
    <row r="21" spans="1:8" ht="20.25" customHeight="1">
      <c r="A21" s="93"/>
      <c r="B21" s="94"/>
      <c r="C21" s="65"/>
      <c r="D21" s="95"/>
      <c r="E21" s="93"/>
      <c r="F21" s="65"/>
      <c r="G21" s="65"/>
      <c r="H21" s="95"/>
    </row>
    <row r="22" spans="1:8" ht="20.25" customHeight="1">
      <c r="A22" s="90"/>
      <c r="B22" s="91"/>
      <c r="C22" s="69"/>
      <c r="D22" s="92"/>
      <c r="E22" s="90"/>
      <c r="F22" s="69"/>
      <c r="G22" s="69"/>
      <c r="H22" s="92"/>
    </row>
    <row r="23" spans="1:8" ht="20.25" customHeight="1">
      <c r="A23" s="93"/>
      <c r="B23" s="94"/>
      <c r="C23" s="65"/>
      <c r="D23" s="95"/>
      <c r="E23" s="93"/>
      <c r="F23" s="65"/>
      <c r="G23" s="65"/>
      <c r="H23" s="95"/>
    </row>
    <row r="24" spans="1:8" ht="20.25" customHeight="1">
      <c r="A24" s="90"/>
      <c r="B24" s="91"/>
      <c r="C24" s="69"/>
      <c r="D24" s="92"/>
      <c r="E24" s="90"/>
      <c r="F24" s="69"/>
      <c r="G24" s="69"/>
      <c r="H24" s="92"/>
    </row>
    <row r="25" spans="1:8" ht="20.25" customHeight="1">
      <c r="A25" s="93"/>
      <c r="B25" s="94"/>
      <c r="C25" s="65"/>
      <c r="D25" s="95"/>
      <c r="E25" s="93"/>
      <c r="F25" s="65"/>
      <c r="G25" s="65"/>
      <c r="H25" s="95"/>
    </row>
    <row r="26" spans="1:8" ht="20.25" customHeight="1">
      <c r="A26" s="90"/>
      <c r="B26" s="69"/>
      <c r="C26" s="69"/>
      <c r="D26" s="92"/>
      <c r="E26" s="90"/>
      <c r="F26" s="69"/>
      <c r="G26" s="69"/>
      <c r="H26" s="92"/>
    </row>
    <row r="27" spans="1:8" ht="20.25" customHeight="1">
      <c r="A27" s="93"/>
      <c r="B27" s="94"/>
      <c r="C27" s="65"/>
      <c r="D27" s="95"/>
      <c r="E27" s="93"/>
      <c r="F27" s="65"/>
      <c r="G27" s="65"/>
      <c r="H27" s="95"/>
    </row>
    <row r="28" spans="1:8" ht="20.25" customHeight="1">
      <c r="A28" s="90"/>
      <c r="B28" s="91"/>
      <c r="C28" s="69"/>
      <c r="D28" s="92"/>
      <c r="E28" s="90"/>
      <c r="F28" s="69"/>
      <c r="G28" s="69"/>
      <c r="H28" s="92"/>
    </row>
    <row r="29" spans="1:8" ht="20.25" customHeight="1">
      <c r="A29" s="93"/>
      <c r="B29" s="94"/>
      <c r="C29" s="65"/>
      <c r="D29" s="95"/>
      <c r="E29" s="93"/>
      <c r="F29" s="65"/>
      <c r="G29" s="65"/>
      <c r="H29" s="95"/>
    </row>
    <row r="30" spans="1:8" ht="20.25" customHeight="1">
      <c r="A30" s="90"/>
      <c r="B30" s="91"/>
      <c r="C30" s="69"/>
      <c r="D30" s="92"/>
      <c r="E30" s="90"/>
      <c r="F30" s="69"/>
      <c r="G30" s="69"/>
      <c r="H30" s="92"/>
    </row>
    <row r="31" spans="1:8" ht="20.25" customHeight="1">
      <c r="A31" s="93"/>
      <c r="B31" s="94"/>
      <c r="C31" s="65"/>
      <c r="D31" s="95"/>
      <c r="E31" s="93"/>
      <c r="F31" s="65"/>
      <c r="G31" s="65"/>
      <c r="H31" s="95"/>
    </row>
    <row r="32" spans="1:8" ht="20.25" customHeight="1">
      <c r="A32" s="90"/>
      <c r="B32" s="91"/>
      <c r="C32" s="69"/>
      <c r="D32" s="92"/>
      <c r="E32" s="90"/>
      <c r="F32" s="69"/>
      <c r="G32" s="69"/>
      <c r="H32" s="92"/>
    </row>
    <row r="33" spans="1:8" ht="20.25" customHeight="1" thickBot="1">
      <c r="A33" s="96"/>
      <c r="B33" s="97"/>
      <c r="C33" s="98"/>
      <c r="D33" s="99"/>
      <c r="E33" s="96"/>
      <c r="F33" s="98"/>
      <c r="G33" s="98"/>
      <c r="H33" s="99"/>
    </row>
    <row r="34" spans="1:8" ht="23.25" customHeight="1"/>
    <row r="35" spans="1:8" ht="23.25" customHeight="1"/>
    <row r="36" spans="1:8" ht="23.25" customHeight="1"/>
    <row r="37" spans="1:8" ht="23.25" customHeight="1"/>
    <row r="38" spans="1:8" ht="23.25" customHeight="1"/>
    <row r="39" spans="1:8" ht="23.25" customHeight="1"/>
    <row r="40" spans="1:8" ht="23.25" customHeight="1"/>
    <row r="41" spans="1:8" ht="23.25" customHeight="1"/>
    <row r="42" spans="1:8" ht="23.25" customHeight="1"/>
    <row r="43" spans="1:8" ht="23.25" customHeight="1"/>
    <row r="44" spans="1:8" ht="23.25" customHeight="1"/>
    <row r="45" spans="1:8" ht="23.25" customHeight="1"/>
    <row r="46" spans="1:8" ht="23.25" customHeight="1"/>
    <row r="47" spans="1:8" ht="23.25" customHeight="1"/>
    <row r="48" spans="1:8" ht="23.25" customHeight="1"/>
    <row r="49" ht="23.25" customHeight="1"/>
    <row r="50" ht="23.25" customHeight="1"/>
    <row r="51" ht="23.25" customHeight="1"/>
    <row r="52" ht="23.25" customHeight="1"/>
    <row r="53" ht="23.25" customHeight="1"/>
    <row r="54" ht="23.25" customHeight="1"/>
    <row r="55" ht="23.25" customHeight="1"/>
    <row r="56" ht="23.25" customHeight="1"/>
    <row r="57" ht="23.25" customHeight="1"/>
    <row r="58" ht="23.25" customHeight="1"/>
    <row r="59" ht="23.25" customHeight="1"/>
    <row r="60" ht="23.25" customHeight="1"/>
    <row r="61" ht="23.25" customHeight="1"/>
    <row r="62" ht="23.25" customHeight="1"/>
    <row r="63" ht="23.25" customHeight="1"/>
    <row r="64" ht="23.25" customHeight="1"/>
    <row r="65" ht="23.25" customHeight="1"/>
    <row r="66" ht="23.25" customHeight="1"/>
    <row r="67" ht="23.25" customHeight="1"/>
    <row r="68" ht="23.25" customHeight="1"/>
    <row r="69" ht="23.25" customHeight="1"/>
    <row r="70" ht="23.25" customHeight="1"/>
    <row r="71" ht="23.25" customHeight="1"/>
    <row r="72" ht="23.25" customHeight="1"/>
    <row r="73" ht="23.25" customHeight="1"/>
    <row r="74" ht="23.25" customHeight="1"/>
    <row r="75" ht="23.25" customHeight="1"/>
    <row r="76" ht="23.25" customHeight="1"/>
    <row r="77" ht="23.25" customHeight="1"/>
    <row r="78" ht="23.25" customHeight="1"/>
    <row r="79" ht="23.25" customHeight="1"/>
    <row r="80" ht="23.25" customHeight="1"/>
    <row r="81" ht="23.25" customHeight="1"/>
    <row r="82" ht="23.25" customHeight="1"/>
    <row r="83" ht="23.25" customHeight="1"/>
    <row r="84" ht="23.25" customHeight="1"/>
    <row r="85" ht="23.25" customHeight="1"/>
    <row r="86" ht="23.25" customHeight="1"/>
    <row r="87" ht="23.25" customHeight="1"/>
    <row r="88" ht="23.25" customHeight="1"/>
    <row r="89" ht="23.25" customHeight="1"/>
    <row r="90" ht="23.25" customHeight="1"/>
    <row r="91" ht="23.25" customHeight="1"/>
    <row r="92" ht="23.25" customHeight="1"/>
    <row r="93" ht="23.25" customHeight="1"/>
    <row r="94" ht="23.25" customHeight="1"/>
    <row r="95" ht="23.25" customHeight="1"/>
    <row r="96" ht="23.25" customHeight="1"/>
    <row r="97" ht="23.25" customHeight="1"/>
    <row r="98" ht="23.25" customHeight="1"/>
    <row r="99" ht="23.25" customHeight="1"/>
    <row r="100" ht="23.25" customHeight="1"/>
    <row r="101" ht="23.25" customHeight="1"/>
    <row r="102" ht="23.25" customHeight="1"/>
    <row r="103" ht="23.25" customHeight="1"/>
    <row r="104" ht="23.25" customHeight="1"/>
    <row r="105" ht="23.25" customHeight="1"/>
    <row r="106" ht="23.25" customHeight="1"/>
    <row r="107" ht="23.25" customHeight="1"/>
    <row r="108" ht="23.25" customHeight="1"/>
    <row r="109" ht="23.25" customHeight="1"/>
    <row r="110" ht="23.25" customHeight="1"/>
    <row r="111" ht="23.25" customHeight="1"/>
    <row r="112" ht="23.25" customHeight="1"/>
    <row r="113" ht="23.25" customHeight="1"/>
    <row r="114" ht="23.25" customHeight="1"/>
    <row r="115" ht="23.25" customHeight="1"/>
    <row r="116" ht="23.25" customHeight="1"/>
    <row r="117" ht="23.25" customHeight="1"/>
    <row r="118" ht="23.25" customHeight="1"/>
    <row r="119" ht="23.25" customHeight="1"/>
    <row r="120" ht="23.25" customHeight="1"/>
    <row r="121" ht="23.25" customHeight="1"/>
    <row r="122" ht="23.25" customHeight="1"/>
    <row r="123" ht="23.25" customHeight="1"/>
    <row r="124" ht="23.25" customHeight="1"/>
    <row r="125" ht="23.25" customHeight="1"/>
    <row r="126" ht="23.25" customHeight="1"/>
    <row r="127" ht="23.25" customHeight="1"/>
    <row r="128" ht="23.25" customHeight="1"/>
    <row r="129" ht="23.25" customHeight="1"/>
    <row r="130" ht="23.25" customHeight="1"/>
    <row r="131" ht="23.25" customHeight="1"/>
    <row r="132" ht="23.25" customHeight="1"/>
    <row r="133" ht="23.25" customHeight="1"/>
    <row r="134" ht="23.25" customHeight="1"/>
    <row r="135" ht="23.25" customHeight="1"/>
    <row r="136" ht="23.25" customHeight="1"/>
    <row r="137" ht="23.25" customHeight="1"/>
    <row r="138" ht="23.25" customHeight="1"/>
    <row r="139" ht="23.25" customHeight="1"/>
    <row r="140" ht="23.25" customHeight="1"/>
    <row r="141" ht="23.25" customHeight="1"/>
    <row r="142" ht="23.25" customHeight="1"/>
    <row r="143" ht="23.25" customHeight="1"/>
    <row r="144" ht="23.25" customHeight="1"/>
    <row r="145" ht="23.25" customHeight="1"/>
    <row r="146" ht="23.25" customHeight="1"/>
    <row r="147" ht="23.25" customHeight="1"/>
    <row r="148" ht="23.25" customHeight="1"/>
    <row r="149" ht="23.25" customHeight="1"/>
    <row r="150" ht="23.25" customHeight="1"/>
    <row r="151" ht="23.25" customHeight="1"/>
    <row r="152" ht="23.25" customHeight="1"/>
    <row r="153" ht="23.25" customHeight="1"/>
    <row r="154" ht="23.25" customHeight="1"/>
    <row r="155" ht="23.25" customHeight="1"/>
    <row r="156" ht="23.25" customHeight="1"/>
    <row r="157" ht="23.25" customHeight="1"/>
    <row r="158" ht="23.25" customHeight="1"/>
    <row r="159" ht="23.25" customHeight="1"/>
    <row r="160" ht="23.25" customHeight="1"/>
    <row r="161" ht="23.25" customHeight="1"/>
    <row r="162" ht="23.25" customHeight="1"/>
    <row r="163" ht="23.25" customHeight="1"/>
    <row r="164" ht="23.25" customHeight="1"/>
    <row r="165" ht="23.25" customHeight="1"/>
    <row r="166" ht="23.25" customHeight="1"/>
    <row r="167" ht="23.25" customHeight="1"/>
    <row r="168" ht="23.25" customHeight="1"/>
    <row r="169" ht="23.25" customHeight="1"/>
    <row r="170" ht="23.25" customHeight="1"/>
    <row r="171" ht="23.25" customHeight="1"/>
    <row r="172" ht="23.25" customHeight="1"/>
    <row r="173" ht="23.25" customHeight="1"/>
    <row r="174" ht="23.25" customHeight="1"/>
    <row r="175" ht="23.25" customHeight="1"/>
    <row r="176" ht="23.25" customHeight="1"/>
    <row r="177" ht="23.25" customHeight="1"/>
    <row r="178" ht="23.25" customHeight="1"/>
    <row r="179" ht="23.25" customHeight="1"/>
    <row r="180" ht="23.25" customHeight="1"/>
    <row r="181" ht="23.25" customHeight="1"/>
    <row r="182" ht="23.25" customHeight="1"/>
    <row r="183" ht="23.25" customHeight="1"/>
    <row r="184" ht="23.25" customHeight="1"/>
    <row r="185" ht="23.25" customHeight="1"/>
    <row r="186" ht="23.25" customHeight="1"/>
    <row r="187" ht="23.25" customHeight="1"/>
    <row r="188" ht="23.25" customHeight="1"/>
    <row r="189" ht="23.25" customHeight="1"/>
    <row r="190" ht="23.25" customHeight="1"/>
    <row r="191" ht="23.25" customHeight="1"/>
    <row r="192" ht="23.25" customHeight="1"/>
    <row r="193" ht="23.25" customHeight="1"/>
    <row r="194" ht="23.25" customHeight="1"/>
    <row r="195" ht="23.25" customHeight="1"/>
    <row r="196" ht="23.25" customHeight="1"/>
    <row r="197" ht="23.25" customHeight="1"/>
    <row r="198" ht="23.25" customHeight="1"/>
    <row r="199" ht="23.25" customHeight="1"/>
    <row r="200" ht="23.25" customHeight="1"/>
    <row r="201" ht="23.25" customHeight="1"/>
    <row r="202" ht="23.25" customHeight="1"/>
    <row r="203" ht="23.25" customHeight="1"/>
    <row r="204" ht="23.25" customHeight="1"/>
    <row r="205" ht="23.25" customHeight="1"/>
    <row r="206" ht="23.25" customHeight="1"/>
    <row r="207" ht="23.25" customHeight="1"/>
    <row r="208" ht="23.25" customHeight="1"/>
    <row r="209" ht="23.25" customHeight="1"/>
    <row r="210" ht="23.25" customHeight="1"/>
    <row r="211" ht="23.25" customHeight="1"/>
    <row r="212" ht="23.25" customHeight="1"/>
    <row r="213" ht="23.25" customHeight="1"/>
    <row r="214" ht="23.25" customHeight="1"/>
    <row r="215" ht="23.25" customHeight="1"/>
    <row r="216" ht="23.25" customHeight="1"/>
    <row r="217" ht="23.25" customHeight="1"/>
    <row r="218" ht="23.25" customHeight="1"/>
    <row r="219" ht="23.25" customHeight="1"/>
    <row r="220" ht="23.25" customHeight="1"/>
    <row r="221" ht="23.25" customHeight="1"/>
    <row r="222" ht="23.25" customHeight="1"/>
    <row r="223" ht="23.25" customHeight="1"/>
    <row r="224" ht="23.25" customHeight="1"/>
    <row r="225" ht="23.25" customHeight="1"/>
    <row r="226" ht="23.25" customHeight="1"/>
    <row r="227" ht="23.25" customHeight="1"/>
    <row r="228" ht="23.25" customHeight="1"/>
    <row r="229" ht="23.25" customHeight="1"/>
    <row r="230" ht="23.25" customHeight="1"/>
    <row r="231" ht="23.25" customHeight="1"/>
    <row r="232" ht="23.25" customHeight="1"/>
    <row r="233" ht="23.25" customHeight="1"/>
    <row r="234" ht="23.25" customHeight="1"/>
    <row r="235" ht="23.25" customHeight="1"/>
    <row r="236" ht="23.25" customHeight="1"/>
    <row r="237" ht="23.25" customHeight="1"/>
    <row r="238" ht="23.25" customHeight="1"/>
    <row r="239" ht="23.25" customHeight="1"/>
    <row r="240" ht="23.25" customHeight="1"/>
    <row r="241" ht="23.25" customHeight="1"/>
    <row r="242" ht="23.25" customHeight="1"/>
    <row r="243" ht="23.25" customHeight="1"/>
    <row r="244" ht="23.25" customHeight="1"/>
    <row r="245" ht="23.25" customHeight="1"/>
    <row r="246" ht="23.25" customHeight="1"/>
    <row r="247" ht="23.25" customHeight="1"/>
    <row r="248" ht="23.25" customHeight="1"/>
    <row r="249" ht="23.25" customHeight="1"/>
    <row r="250" ht="23.25" customHeight="1"/>
    <row r="251" ht="23.25" customHeight="1"/>
    <row r="252" ht="23.25" customHeight="1"/>
    <row r="253" ht="23.25" customHeight="1"/>
    <row r="254" ht="23.25" customHeight="1"/>
    <row r="255" ht="23.25" customHeight="1"/>
    <row r="256" ht="23.25" customHeight="1"/>
    <row r="257" ht="23.25" customHeight="1"/>
    <row r="258" ht="23.25" customHeight="1"/>
    <row r="259" ht="23.25" customHeight="1"/>
    <row r="260" ht="23.25" customHeight="1"/>
    <row r="261" ht="23.25" customHeight="1"/>
    <row r="262" ht="23.25" customHeight="1"/>
    <row r="263" ht="23.25" customHeight="1"/>
    <row r="264" ht="23.25" customHeight="1"/>
    <row r="265" ht="23.25" customHeight="1"/>
    <row r="266" ht="23.25" customHeight="1"/>
    <row r="267" ht="23.25" customHeight="1"/>
    <row r="268" ht="23.25" customHeight="1"/>
    <row r="269" ht="23.25" customHeight="1"/>
    <row r="270" ht="23.25" customHeight="1"/>
    <row r="271" ht="23.25" customHeight="1"/>
    <row r="272" ht="23.25" customHeight="1"/>
    <row r="273" ht="23.25" customHeight="1"/>
    <row r="274" ht="23.25" customHeight="1"/>
    <row r="275" ht="23.25" customHeight="1"/>
    <row r="276" ht="23.25" customHeight="1"/>
    <row r="277" ht="23.25" customHeight="1"/>
    <row r="278" ht="23.25" customHeight="1"/>
    <row r="279" ht="23.25" customHeight="1"/>
    <row r="280" ht="23.25" customHeight="1"/>
    <row r="281" ht="23.25" customHeight="1"/>
    <row r="282" ht="23.25" customHeight="1"/>
    <row r="283" ht="23.25" customHeight="1"/>
    <row r="284" ht="23.25" customHeight="1"/>
    <row r="285" ht="23.25" customHeight="1"/>
    <row r="286" ht="23.25" customHeight="1"/>
    <row r="287" ht="23.25" customHeight="1"/>
    <row r="288" ht="23.25" customHeight="1"/>
    <row r="289" ht="23.25" customHeight="1"/>
    <row r="290" ht="23.25" customHeight="1"/>
    <row r="291" ht="23.25" customHeight="1"/>
    <row r="292" ht="23.25" customHeight="1"/>
    <row r="293" ht="23.25" customHeight="1"/>
    <row r="294" ht="23.25" customHeight="1"/>
    <row r="295" ht="23.25" customHeight="1"/>
    <row r="296" ht="23.25" customHeight="1"/>
    <row r="297" ht="23.25" customHeight="1"/>
    <row r="298" ht="23.25" customHeight="1"/>
    <row r="299" ht="23.25" customHeight="1"/>
    <row r="300" ht="23.25" customHeight="1"/>
    <row r="301" ht="23.25" customHeight="1"/>
    <row r="302" ht="23.25" customHeight="1"/>
    <row r="303" ht="23.25" customHeight="1"/>
    <row r="304" ht="23.25" customHeight="1"/>
    <row r="305" ht="23.25" customHeight="1"/>
    <row r="306" ht="23.25" customHeight="1"/>
    <row r="307" ht="23.25" customHeight="1"/>
    <row r="308" ht="23.25" customHeight="1"/>
    <row r="309" ht="23.25" customHeight="1"/>
    <row r="310" ht="23.25" customHeight="1"/>
    <row r="311" ht="23.25" customHeight="1"/>
    <row r="312" ht="23.25" customHeight="1"/>
    <row r="313" ht="23.25" customHeight="1"/>
    <row r="314" ht="23.25" customHeight="1"/>
    <row r="315" ht="23.25" customHeight="1"/>
    <row r="316" ht="23.25" customHeight="1"/>
    <row r="317" ht="23.25" customHeight="1"/>
    <row r="318" ht="23.25" customHeight="1"/>
    <row r="319" ht="23.25" customHeight="1"/>
    <row r="320" ht="23.25" customHeight="1"/>
    <row r="321" ht="23.25" customHeight="1"/>
    <row r="322" ht="23.25" customHeight="1"/>
    <row r="323" ht="23.25" customHeight="1"/>
    <row r="324" ht="23.25" customHeight="1"/>
    <row r="325" ht="23.25" customHeight="1"/>
    <row r="326" ht="23.25" customHeight="1"/>
    <row r="327" ht="23.25" customHeight="1"/>
    <row r="328" ht="23.25" customHeight="1"/>
    <row r="329" ht="23.25" customHeight="1"/>
    <row r="330" ht="23.25" customHeight="1"/>
    <row r="331" ht="23.25" customHeight="1"/>
  </sheetData>
  <customSheetViews>
    <customSheetView guid="{7EECEA86-8D89-42F2-BCED-43692B4A0FC9}" showPageBreaks="1" showRuler="0">
      <selection activeCell="C20" sqref="C20"/>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2-M:  Page &amp;P&amp;R&amp;"Times New Roman,Regular"&amp;8Printed &amp;D &amp;T</oddFooter>
      </headerFooter>
    </customSheetView>
  </customSheetViews>
  <mergeCells count="14">
    <mergeCell ref="G13:G14"/>
    <mergeCell ref="H13:H14"/>
    <mergeCell ref="C13:C14"/>
    <mergeCell ref="A13:A14"/>
    <mergeCell ref="B13:B14"/>
    <mergeCell ref="D13:D14"/>
    <mergeCell ref="E13:E14"/>
    <mergeCell ref="F13:F14"/>
    <mergeCell ref="A11:H11"/>
    <mergeCell ref="A1:G1"/>
    <mergeCell ref="B2:C2"/>
    <mergeCell ref="D2:E2"/>
    <mergeCell ref="A12:D12"/>
    <mergeCell ref="E12:H12"/>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7/8/2011&amp;C&amp;8Table 2-M:  Page &amp;P&amp;R&amp;8Printed &amp;D &amp;T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J24"/>
  <sheetViews>
    <sheetView workbookViewId="0">
      <selection sqref="A1:J1"/>
    </sheetView>
  </sheetViews>
  <sheetFormatPr defaultColWidth="9.140625" defaultRowHeight="12.75"/>
  <cols>
    <col min="1" max="1" width="14.7109375" style="9" customWidth="1"/>
    <col min="2" max="2" width="22" style="9" customWidth="1"/>
    <col min="3" max="3" width="17.5703125" style="9" customWidth="1"/>
    <col min="4" max="5" width="15.7109375" style="9" customWidth="1"/>
    <col min="6" max="7" width="10.7109375" style="9" customWidth="1"/>
    <col min="8" max="10" width="12.85546875" style="9" customWidth="1"/>
    <col min="11" max="16384" width="9.140625" style="9"/>
  </cols>
  <sheetData>
    <row r="1" spans="1:10" ht="24.75" customHeight="1">
      <c r="A1" s="786" t="s">
        <v>118</v>
      </c>
      <c r="B1" s="786"/>
      <c r="C1" s="786"/>
      <c r="D1" s="786"/>
      <c r="E1" s="786"/>
      <c r="F1" s="786"/>
      <c r="G1" s="786"/>
      <c r="H1" s="786"/>
      <c r="I1" s="786"/>
      <c r="J1" s="786"/>
    </row>
    <row r="2" spans="1:10" ht="48.75" customHeight="1" thickBot="1">
      <c r="A2" s="792" t="s">
        <v>121</v>
      </c>
      <c r="B2" s="912"/>
      <c r="C2" s="912"/>
      <c r="D2" s="912"/>
      <c r="E2" s="912"/>
      <c r="F2" s="912"/>
      <c r="G2" s="912"/>
      <c r="H2" s="912"/>
      <c r="I2" s="912"/>
      <c r="J2" s="912"/>
    </row>
    <row r="3" spans="1:10" s="34" customFormat="1" ht="15.75" customHeight="1">
      <c r="A3" s="913" t="s">
        <v>43</v>
      </c>
      <c r="B3" s="914" t="s">
        <v>35</v>
      </c>
      <c r="C3" s="914" t="s">
        <v>0</v>
      </c>
      <c r="D3" s="914" t="s">
        <v>1</v>
      </c>
      <c r="E3" s="914" t="s">
        <v>2</v>
      </c>
      <c r="F3" s="914" t="s">
        <v>119</v>
      </c>
      <c r="G3" s="914" t="s">
        <v>120</v>
      </c>
      <c r="H3" s="914" t="s">
        <v>36</v>
      </c>
      <c r="I3" s="914" t="s">
        <v>37</v>
      </c>
      <c r="J3" s="915" t="s">
        <v>38</v>
      </c>
    </row>
    <row r="4" spans="1:10" s="34" customFormat="1" ht="15.75" customHeight="1">
      <c r="A4" s="789"/>
      <c r="B4" s="749"/>
      <c r="C4" s="749"/>
      <c r="D4" s="749"/>
      <c r="E4" s="749"/>
      <c r="F4" s="749"/>
      <c r="G4" s="749"/>
      <c r="H4" s="749"/>
      <c r="I4" s="749"/>
      <c r="J4" s="795"/>
    </row>
    <row r="5" spans="1:10" ht="26.25" customHeight="1">
      <c r="A5" s="143" t="s">
        <v>228</v>
      </c>
      <c r="B5" s="35"/>
      <c r="C5" s="35"/>
      <c r="D5" s="35"/>
      <c r="E5" s="35"/>
      <c r="F5" s="8"/>
      <c r="G5" s="8"/>
      <c r="H5" s="35"/>
      <c r="I5" s="36"/>
      <c r="J5" s="144"/>
    </row>
    <row r="6" spans="1:10" s="14" customFormat="1" ht="26.25" customHeight="1">
      <c r="A6" s="145"/>
      <c r="B6" s="101"/>
      <c r="C6" s="100"/>
      <c r="D6" s="100"/>
      <c r="E6" s="100"/>
      <c r="F6" s="101"/>
      <c r="G6" s="101"/>
      <c r="H6" s="100"/>
      <c r="I6" s="100"/>
      <c r="J6" s="146"/>
    </row>
    <row r="7" spans="1:10" s="14" customFormat="1" ht="26.25" customHeight="1">
      <c r="A7" s="147"/>
      <c r="B7" s="8"/>
      <c r="C7" s="8"/>
      <c r="D7" s="8"/>
      <c r="E7" s="8"/>
      <c r="F7" s="8"/>
      <c r="G7" s="8"/>
      <c r="H7" s="8"/>
      <c r="I7" s="8"/>
      <c r="J7" s="148"/>
    </row>
    <row r="8" spans="1:10" s="14" customFormat="1" ht="26.25" customHeight="1">
      <c r="A8" s="145"/>
      <c r="B8" s="100"/>
      <c r="C8" s="100"/>
      <c r="D8" s="100"/>
      <c r="E8" s="100"/>
      <c r="F8" s="100"/>
      <c r="G8" s="100"/>
      <c r="H8" s="100"/>
      <c r="I8" s="102"/>
      <c r="J8" s="146"/>
    </row>
    <row r="9" spans="1:10" s="14" customFormat="1" ht="26.25" customHeight="1">
      <c r="A9" s="149"/>
      <c r="B9" s="37"/>
      <c r="C9" s="37"/>
      <c r="D9" s="37"/>
      <c r="E9" s="37"/>
      <c r="F9" s="37"/>
      <c r="G9" s="37"/>
      <c r="H9" s="37"/>
      <c r="I9" s="37"/>
      <c r="J9" s="150"/>
    </row>
    <row r="10" spans="1:10" s="14" customFormat="1" ht="26.25" customHeight="1">
      <c r="A10" s="151"/>
      <c r="B10" s="58"/>
      <c r="C10" s="58"/>
      <c r="D10" s="58"/>
      <c r="E10" s="58"/>
      <c r="F10" s="58"/>
      <c r="G10" s="58"/>
      <c r="H10" s="58"/>
      <c r="I10" s="58"/>
      <c r="J10" s="152"/>
    </row>
    <row r="11" spans="1:10" s="14" customFormat="1" ht="26.25" customHeight="1">
      <c r="A11" s="149"/>
      <c r="B11" s="37"/>
      <c r="C11" s="37"/>
      <c r="D11" s="37"/>
      <c r="E11" s="37"/>
      <c r="F11" s="37"/>
      <c r="G11" s="37"/>
      <c r="H11" s="37"/>
      <c r="I11" s="37"/>
      <c r="J11" s="150"/>
    </row>
    <row r="12" spans="1:10" s="14" customFormat="1" ht="26.25" customHeight="1">
      <c r="A12" s="151"/>
      <c r="B12" s="58"/>
      <c r="C12" s="58"/>
      <c r="D12" s="58"/>
      <c r="E12" s="58"/>
      <c r="F12" s="58"/>
      <c r="G12" s="58"/>
      <c r="H12" s="58"/>
      <c r="I12" s="58"/>
      <c r="J12" s="152"/>
    </row>
    <row r="13" spans="1:10" s="14" customFormat="1" ht="26.25" customHeight="1">
      <c r="A13" s="149"/>
      <c r="B13" s="37"/>
      <c r="C13" s="37"/>
      <c r="D13" s="37"/>
      <c r="E13" s="37"/>
      <c r="F13" s="37"/>
      <c r="G13" s="37"/>
      <c r="H13" s="37"/>
      <c r="I13" s="37"/>
      <c r="J13" s="150"/>
    </row>
    <row r="14" spans="1:10" s="14" customFormat="1" ht="26.25" customHeight="1">
      <c r="A14" s="151"/>
      <c r="B14" s="58"/>
      <c r="C14" s="58"/>
      <c r="D14" s="58"/>
      <c r="E14" s="58"/>
      <c r="F14" s="58"/>
      <c r="G14" s="58"/>
      <c r="H14" s="58"/>
      <c r="I14" s="58"/>
      <c r="J14" s="152"/>
    </row>
    <row r="15" spans="1:10" ht="26.25" customHeight="1">
      <c r="A15" s="143"/>
      <c r="B15" s="35"/>
      <c r="C15" s="35"/>
      <c r="D15" s="35"/>
      <c r="E15" s="35"/>
      <c r="F15" s="8"/>
      <c r="G15" s="8"/>
      <c r="H15" s="35"/>
      <c r="I15" s="36"/>
      <c r="J15" s="144"/>
    </row>
    <row r="16" spans="1:10" s="14" customFormat="1" ht="26.25" customHeight="1">
      <c r="A16" s="145"/>
      <c r="B16" s="101"/>
      <c r="C16" s="100"/>
      <c r="D16" s="100"/>
      <c r="E16" s="100"/>
      <c r="F16" s="101"/>
      <c r="G16" s="101"/>
      <c r="H16" s="100"/>
      <c r="I16" s="100"/>
      <c r="J16" s="146"/>
    </row>
    <row r="17" spans="1:10" s="14" customFormat="1" ht="26.25" customHeight="1">
      <c r="A17" s="147"/>
      <c r="B17" s="8"/>
      <c r="C17" s="8"/>
      <c r="D17" s="8"/>
      <c r="E17" s="8"/>
      <c r="F17" s="8"/>
      <c r="G17" s="8"/>
      <c r="H17" s="8"/>
      <c r="I17" s="8"/>
      <c r="J17" s="148"/>
    </row>
    <row r="18" spans="1:10" s="14" customFormat="1" ht="26.25" customHeight="1">
      <c r="A18" s="145"/>
      <c r="B18" s="100"/>
      <c r="C18" s="100"/>
      <c r="D18" s="100"/>
      <c r="E18" s="100"/>
      <c r="F18" s="100"/>
      <c r="G18" s="100"/>
      <c r="H18" s="100"/>
      <c r="I18" s="102"/>
      <c r="J18" s="146"/>
    </row>
    <row r="19" spans="1:10" s="14" customFormat="1" ht="26.25" customHeight="1">
      <c r="A19" s="149"/>
      <c r="B19" s="37"/>
      <c r="C19" s="37"/>
      <c r="D19" s="37"/>
      <c r="E19" s="37"/>
      <c r="F19" s="37"/>
      <c r="G19" s="37"/>
      <c r="H19" s="37"/>
      <c r="I19" s="37"/>
      <c r="J19" s="150"/>
    </row>
    <row r="20" spans="1:10" s="14" customFormat="1" ht="26.25" customHeight="1">
      <c r="A20" s="151"/>
      <c r="B20" s="58"/>
      <c r="C20" s="58"/>
      <c r="D20" s="58"/>
      <c r="E20" s="58"/>
      <c r="F20" s="58"/>
      <c r="G20" s="58"/>
      <c r="H20" s="58"/>
      <c r="I20" s="58"/>
      <c r="J20" s="152"/>
    </row>
    <row r="21" spans="1:10" s="14" customFormat="1" ht="26.25" customHeight="1">
      <c r="A21" s="149"/>
      <c r="B21" s="37"/>
      <c r="C21" s="37"/>
      <c r="D21" s="37"/>
      <c r="E21" s="37"/>
      <c r="F21" s="37"/>
      <c r="G21" s="37"/>
      <c r="H21" s="37"/>
      <c r="I21" s="37"/>
      <c r="J21" s="150"/>
    </row>
    <row r="22" spans="1:10" s="14" customFormat="1" ht="26.25" customHeight="1">
      <c r="A22" s="151"/>
      <c r="B22" s="58"/>
      <c r="C22" s="58"/>
      <c r="D22" s="58"/>
      <c r="E22" s="58"/>
      <c r="F22" s="58"/>
      <c r="G22" s="58"/>
      <c r="H22" s="58"/>
      <c r="I22" s="58"/>
      <c r="J22" s="152"/>
    </row>
    <row r="23" spans="1:10" s="14" customFormat="1" ht="26.25" customHeight="1">
      <c r="A23" s="149"/>
      <c r="B23" s="37"/>
      <c r="C23" s="37"/>
      <c r="D23" s="37"/>
      <c r="E23" s="37"/>
      <c r="F23" s="37"/>
      <c r="G23" s="37"/>
      <c r="H23" s="37"/>
      <c r="I23" s="37"/>
      <c r="J23" s="150"/>
    </row>
    <row r="24" spans="1:10" s="14" customFormat="1" ht="26.25" customHeight="1" thickBot="1">
      <c r="A24" s="153"/>
      <c r="B24" s="154"/>
      <c r="C24" s="154"/>
      <c r="D24" s="154"/>
      <c r="E24" s="154"/>
      <c r="F24" s="154"/>
      <c r="G24" s="154"/>
      <c r="H24" s="154"/>
      <c r="I24" s="154"/>
      <c r="J24" s="155"/>
    </row>
  </sheetData>
  <customSheetViews>
    <customSheetView guid="{7EECEA86-8D89-42F2-BCED-43692B4A0FC9}" showPageBreaks="1" showRuler="0">
      <selection activeCell="B32" sqref="B32"/>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2-N:  Page &amp;P&amp;R&amp;"Times New Roman,Regular"&amp;8Printed &amp;D &amp;T</oddFooter>
      </headerFooter>
    </customSheetView>
  </customSheetViews>
  <mergeCells count="12">
    <mergeCell ref="A1:J1"/>
    <mergeCell ref="A2:J2"/>
    <mergeCell ref="A3:A4"/>
    <mergeCell ref="B3:B4"/>
    <mergeCell ref="C3:C4"/>
    <mergeCell ref="D3:D4"/>
    <mergeCell ref="E3:E4"/>
    <mergeCell ref="F3:F4"/>
    <mergeCell ref="G3:G4"/>
    <mergeCell ref="H3:H4"/>
    <mergeCell ref="I3:I4"/>
    <mergeCell ref="J3:J4"/>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7/8/2011&amp;C&amp;8Table 2-N:  Page &amp;P&amp;R&amp;8Printed &amp;D &amp;T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6"/>
  <sheetViews>
    <sheetView workbookViewId="0">
      <selection sqref="A1:I1"/>
    </sheetView>
  </sheetViews>
  <sheetFormatPr defaultColWidth="9.140625" defaultRowHeight="12.75"/>
  <cols>
    <col min="1" max="1" width="9.7109375" style="9" customWidth="1"/>
    <col min="2" max="2" width="31.85546875" style="9" customWidth="1"/>
    <col min="3" max="3" width="22.7109375" style="9" customWidth="1"/>
    <col min="4" max="4" width="15" style="9" customWidth="1"/>
    <col min="5" max="5" width="16.42578125" style="9" customWidth="1"/>
    <col min="6" max="6" width="14.140625" style="9" customWidth="1"/>
    <col min="7" max="7" width="17.28515625" style="9" customWidth="1"/>
    <col min="8" max="8" width="12.7109375" style="9" customWidth="1"/>
    <col min="9" max="9" width="10.7109375" style="9" customWidth="1"/>
    <col min="10" max="16384" width="9.140625" style="9"/>
  </cols>
  <sheetData>
    <row r="1" spans="1:9" ht="27.75" customHeight="1">
      <c r="A1" s="786" t="s">
        <v>122</v>
      </c>
      <c r="B1" s="900"/>
      <c r="C1" s="900"/>
      <c r="D1" s="900"/>
      <c r="E1" s="900"/>
      <c r="F1" s="900"/>
      <c r="G1" s="900"/>
      <c r="H1" s="900"/>
      <c r="I1" s="900"/>
    </row>
    <row r="2" spans="1:9" ht="21.75" customHeight="1" thickBot="1">
      <c r="A2" s="792" t="s">
        <v>123</v>
      </c>
      <c r="B2" s="912"/>
      <c r="C2" s="912"/>
      <c r="D2" s="912"/>
      <c r="E2" s="912"/>
      <c r="F2" s="912"/>
      <c r="G2" s="912"/>
      <c r="H2" s="912"/>
      <c r="I2" s="912"/>
    </row>
    <row r="3" spans="1:9" s="34" customFormat="1" ht="16.5" customHeight="1">
      <c r="A3" s="918" t="s">
        <v>4</v>
      </c>
      <c r="B3" s="916" t="s">
        <v>39</v>
      </c>
      <c r="C3" s="916" t="s">
        <v>124</v>
      </c>
      <c r="D3" s="916" t="s">
        <v>125</v>
      </c>
      <c r="E3" s="916" t="s">
        <v>126</v>
      </c>
      <c r="F3" s="916" t="s">
        <v>127</v>
      </c>
      <c r="G3" s="916" t="s">
        <v>128</v>
      </c>
      <c r="H3" s="916" t="s">
        <v>129</v>
      </c>
      <c r="I3" s="917" t="s">
        <v>120</v>
      </c>
    </row>
    <row r="4" spans="1:9" s="34" customFormat="1" ht="16.5" customHeight="1">
      <c r="A4" s="751"/>
      <c r="B4" s="753"/>
      <c r="C4" s="753"/>
      <c r="D4" s="753"/>
      <c r="E4" s="753"/>
      <c r="F4" s="753"/>
      <c r="G4" s="753"/>
      <c r="H4" s="753"/>
      <c r="I4" s="755"/>
    </row>
    <row r="5" spans="1:9" ht="25.5" customHeight="1">
      <c r="A5" s="103" t="s">
        <v>228</v>
      </c>
      <c r="B5" s="10"/>
      <c r="C5" s="10"/>
      <c r="D5" s="10"/>
      <c r="E5" s="10"/>
      <c r="F5" s="10"/>
      <c r="G5" s="10"/>
      <c r="H5" s="10"/>
      <c r="I5" s="104"/>
    </row>
    <row r="6" spans="1:9" s="14" customFormat="1" ht="25.5" customHeight="1">
      <c r="A6" s="133"/>
      <c r="B6" s="12"/>
      <c r="C6" s="12"/>
      <c r="D6" s="12"/>
      <c r="E6" s="12"/>
      <c r="F6" s="12"/>
      <c r="G6" s="12"/>
      <c r="H6" s="12"/>
      <c r="I6" s="46"/>
    </row>
    <row r="7" spans="1:9" ht="25.5" customHeight="1">
      <c r="A7" s="103"/>
      <c r="B7" s="10"/>
      <c r="C7" s="10"/>
      <c r="D7" s="10"/>
      <c r="E7" s="10"/>
      <c r="F7" s="10"/>
      <c r="G7" s="10"/>
      <c r="H7" s="10"/>
      <c r="I7" s="104"/>
    </row>
    <row r="8" spans="1:9" s="14" customFormat="1" ht="25.5" customHeight="1">
      <c r="A8" s="133"/>
      <c r="B8" s="12"/>
      <c r="C8" s="12"/>
      <c r="D8" s="12"/>
      <c r="E8" s="12"/>
      <c r="F8" s="12"/>
      <c r="G8" s="12"/>
      <c r="H8" s="12"/>
      <c r="I8" s="46"/>
    </row>
    <row r="9" spans="1:9" ht="25.5" customHeight="1">
      <c r="A9" s="103"/>
      <c r="B9" s="10"/>
      <c r="C9" s="10"/>
      <c r="D9" s="10"/>
      <c r="E9" s="10"/>
      <c r="F9" s="10"/>
      <c r="G9" s="10"/>
      <c r="H9" s="10"/>
      <c r="I9" s="104"/>
    </row>
    <row r="10" spans="1:9" ht="25.5" customHeight="1">
      <c r="A10" s="133"/>
      <c r="B10" s="12"/>
      <c r="C10" s="12"/>
      <c r="D10" s="12"/>
      <c r="E10" s="12"/>
      <c r="F10" s="12"/>
      <c r="G10" s="12"/>
      <c r="H10" s="12"/>
      <c r="I10" s="46"/>
    </row>
    <row r="11" spans="1:9" ht="25.5" customHeight="1">
      <c r="A11" s="103"/>
      <c r="B11" s="10"/>
      <c r="C11" s="10"/>
      <c r="D11" s="10"/>
      <c r="E11" s="10"/>
      <c r="F11" s="10"/>
      <c r="G11" s="10"/>
      <c r="H11" s="10"/>
      <c r="I11" s="104"/>
    </row>
    <row r="12" spans="1:9" s="14" customFormat="1" ht="25.5" customHeight="1">
      <c r="A12" s="133"/>
      <c r="B12" s="12"/>
      <c r="C12" s="12"/>
      <c r="D12" s="12"/>
      <c r="E12" s="12"/>
      <c r="F12" s="12"/>
      <c r="G12" s="12"/>
      <c r="H12" s="12"/>
      <c r="I12" s="46"/>
    </row>
    <row r="13" spans="1:9" s="14" customFormat="1" ht="25.5" customHeight="1">
      <c r="A13" s="103"/>
      <c r="B13" s="10"/>
      <c r="C13" s="10"/>
      <c r="D13" s="10"/>
      <c r="E13" s="10"/>
      <c r="F13" s="10"/>
      <c r="G13" s="10"/>
      <c r="H13" s="10"/>
      <c r="I13" s="104"/>
    </row>
    <row r="14" spans="1:9" s="14" customFormat="1" ht="25.5" customHeight="1">
      <c r="A14" s="133"/>
      <c r="B14" s="12"/>
      <c r="C14" s="12"/>
      <c r="D14" s="12"/>
      <c r="E14" s="12"/>
      <c r="F14" s="12"/>
      <c r="G14" s="12"/>
      <c r="H14" s="12"/>
      <c r="I14" s="46"/>
    </row>
    <row r="15" spans="1:9" s="14" customFormat="1" ht="25.5" customHeight="1">
      <c r="A15" s="103"/>
      <c r="B15" s="10"/>
      <c r="C15" s="10"/>
      <c r="D15" s="10"/>
      <c r="E15" s="10"/>
      <c r="F15" s="10"/>
      <c r="G15" s="10"/>
      <c r="H15" s="10"/>
      <c r="I15" s="104"/>
    </row>
    <row r="16" spans="1:9" s="14" customFormat="1" ht="25.5" customHeight="1">
      <c r="A16" s="133"/>
      <c r="B16" s="12"/>
      <c r="C16" s="12"/>
      <c r="D16" s="12"/>
      <c r="E16" s="12"/>
      <c r="F16" s="12"/>
      <c r="G16" s="12"/>
      <c r="H16" s="12"/>
      <c r="I16" s="46"/>
    </row>
    <row r="17" spans="1:9" s="14" customFormat="1" ht="25.5" customHeight="1">
      <c r="A17" s="103"/>
      <c r="B17" s="10"/>
      <c r="C17" s="10"/>
      <c r="D17" s="10"/>
      <c r="E17" s="10"/>
      <c r="F17" s="10"/>
      <c r="G17" s="10"/>
      <c r="H17" s="10"/>
      <c r="I17" s="104"/>
    </row>
    <row r="18" spans="1:9" s="14" customFormat="1" ht="25.5" customHeight="1">
      <c r="A18" s="133"/>
      <c r="B18" s="12"/>
      <c r="C18" s="12"/>
      <c r="D18" s="12"/>
      <c r="E18" s="12"/>
      <c r="F18" s="12"/>
      <c r="G18" s="12"/>
      <c r="H18" s="12"/>
      <c r="I18" s="46"/>
    </row>
    <row r="19" spans="1:9" ht="25.5" customHeight="1">
      <c r="A19" s="103"/>
      <c r="B19" s="10"/>
      <c r="C19" s="10"/>
      <c r="D19" s="10"/>
      <c r="E19" s="10"/>
      <c r="F19" s="10"/>
      <c r="G19" s="10"/>
      <c r="H19" s="10"/>
      <c r="I19" s="104"/>
    </row>
    <row r="20" spans="1:9" ht="25.5" customHeight="1">
      <c r="A20" s="133"/>
      <c r="B20" s="12"/>
      <c r="C20" s="12"/>
      <c r="D20" s="12"/>
      <c r="E20" s="12"/>
      <c r="F20" s="12"/>
      <c r="G20" s="12"/>
      <c r="H20" s="12"/>
      <c r="I20" s="46"/>
    </row>
    <row r="21" spans="1:9" ht="25.5" customHeight="1">
      <c r="A21" s="103"/>
      <c r="B21" s="10"/>
      <c r="C21" s="10"/>
      <c r="D21" s="10"/>
      <c r="E21" s="10"/>
      <c r="F21" s="10"/>
      <c r="G21" s="10"/>
      <c r="H21" s="10"/>
      <c r="I21" s="104"/>
    </row>
    <row r="22" spans="1:9" s="14" customFormat="1" ht="25.5" customHeight="1">
      <c r="A22" s="133"/>
      <c r="B22" s="12"/>
      <c r="C22" s="12"/>
      <c r="D22" s="12"/>
      <c r="E22" s="12"/>
      <c r="F22" s="12"/>
      <c r="G22" s="12"/>
      <c r="H22" s="12"/>
      <c r="I22" s="46"/>
    </row>
    <row r="23" spans="1:9" s="14" customFormat="1" ht="25.5" customHeight="1">
      <c r="A23" s="103"/>
      <c r="B23" s="10"/>
      <c r="C23" s="10"/>
      <c r="D23" s="10"/>
      <c r="E23" s="10"/>
      <c r="F23" s="10"/>
      <c r="G23" s="10"/>
      <c r="H23" s="10"/>
      <c r="I23" s="104"/>
    </row>
    <row r="24" spans="1:9" s="14" customFormat="1" ht="25.5" customHeight="1">
      <c r="A24" s="133"/>
      <c r="B24" s="12"/>
      <c r="C24" s="12"/>
      <c r="D24" s="12"/>
      <c r="E24" s="12"/>
      <c r="F24" s="12"/>
      <c r="G24" s="12"/>
      <c r="H24" s="12"/>
      <c r="I24" s="46"/>
    </row>
    <row r="25" spans="1:9" s="14" customFormat="1" ht="25.5" customHeight="1">
      <c r="A25" s="103"/>
      <c r="B25" s="10"/>
      <c r="C25" s="10"/>
      <c r="D25" s="10"/>
      <c r="E25" s="10"/>
      <c r="F25" s="10"/>
      <c r="G25" s="10"/>
      <c r="H25" s="10"/>
      <c r="I25" s="104"/>
    </row>
    <row r="26" spans="1:9" s="14" customFormat="1" ht="25.5" customHeight="1" thickBot="1">
      <c r="A26" s="134"/>
      <c r="B26" s="49"/>
      <c r="C26" s="49"/>
      <c r="D26" s="49"/>
      <c r="E26" s="49"/>
      <c r="F26" s="49"/>
      <c r="G26" s="49"/>
      <c r="H26" s="49"/>
      <c r="I26" s="50"/>
    </row>
  </sheetData>
  <customSheetViews>
    <customSheetView guid="{7EECEA86-8D89-42F2-BCED-43692B4A0FC9}" showPageBreaks="1" showRuler="0">
      <selection activeCell="K9" sqref="K9"/>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2-O:  Page &amp;P&amp;R&amp;"Times New Roman,Regular"&amp;8Printed &amp;D &amp;T</oddFooter>
      </headerFooter>
    </customSheetView>
  </customSheetViews>
  <mergeCells count="11">
    <mergeCell ref="H3:H4"/>
    <mergeCell ref="I3:I4"/>
    <mergeCell ref="A2:I2"/>
    <mergeCell ref="A1:I1"/>
    <mergeCell ref="A3:A4"/>
    <mergeCell ref="B3:B4"/>
    <mergeCell ref="C3:C4"/>
    <mergeCell ref="D3:D4"/>
    <mergeCell ref="E3:E4"/>
    <mergeCell ref="F3:F4"/>
    <mergeCell ref="G3:G4"/>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7/8/2011&amp;C&amp;8Table 2-O:  Page &amp;P&amp;R&amp;8Printed &amp;D &amp;T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R40"/>
  <sheetViews>
    <sheetView topLeftCell="B1" zoomScaleNormal="100" zoomScaleSheetLayoutView="100" workbookViewId="0">
      <selection activeCell="H47" sqref="H47"/>
    </sheetView>
  </sheetViews>
  <sheetFormatPr defaultRowHeight="12.75"/>
  <cols>
    <col min="1" max="1" width="7.28515625" hidden="1" customWidth="1"/>
    <col min="2" max="2" width="7.28515625" customWidth="1"/>
    <col min="3" max="3" width="8.7109375" customWidth="1"/>
    <col min="4" max="7" width="9" customWidth="1"/>
    <col min="8" max="8" width="11" customWidth="1"/>
    <col min="9" max="17" width="9" customWidth="1"/>
    <col min="18" max="18" width="11.28515625" customWidth="1"/>
  </cols>
  <sheetData>
    <row r="1" spans="1:18" ht="17.25" customHeight="1">
      <c r="A1" s="215" t="s">
        <v>177</v>
      </c>
      <c r="B1" s="820" t="s">
        <v>203</v>
      </c>
      <c r="C1" s="807"/>
      <c r="D1" s="807"/>
      <c r="E1" s="807"/>
      <c r="F1" s="807"/>
      <c r="G1" s="807"/>
      <c r="H1" s="807"/>
      <c r="I1" s="807"/>
      <c r="J1" s="807"/>
      <c r="K1" s="807"/>
      <c r="L1" s="807"/>
      <c r="M1" s="807"/>
      <c r="N1" s="807"/>
      <c r="O1" s="807"/>
      <c r="P1" s="807"/>
      <c r="Q1" s="807"/>
      <c r="R1" s="807"/>
    </row>
    <row r="2" spans="1:18" ht="63" customHeight="1" thickBot="1">
      <c r="A2" s="922" t="s">
        <v>216</v>
      </c>
      <c r="B2" s="922"/>
      <c r="C2" s="923"/>
      <c r="D2" s="923"/>
      <c r="E2" s="923"/>
      <c r="F2" s="923"/>
      <c r="G2" s="923"/>
      <c r="H2" s="923"/>
      <c r="I2" s="923"/>
      <c r="J2" s="923"/>
      <c r="K2" s="923"/>
      <c r="L2" s="923"/>
      <c r="M2" s="923"/>
      <c r="N2" s="923"/>
      <c r="O2" s="923"/>
      <c r="P2" s="923"/>
      <c r="Q2" s="923"/>
      <c r="R2" s="923"/>
    </row>
    <row r="3" spans="1:18" ht="51.6" customHeight="1" thickBot="1">
      <c r="A3" s="213" t="s">
        <v>4</v>
      </c>
      <c r="B3" s="214"/>
      <c r="C3" s="217"/>
      <c r="D3" s="217" t="s">
        <v>187</v>
      </c>
      <c r="E3" s="217" t="s">
        <v>192</v>
      </c>
      <c r="F3" s="217" t="s">
        <v>193</v>
      </c>
      <c r="G3" s="217" t="s">
        <v>194</v>
      </c>
      <c r="H3" s="217" t="s">
        <v>188</v>
      </c>
      <c r="I3" s="217"/>
      <c r="J3" s="217"/>
      <c r="K3" s="217"/>
      <c r="L3" s="217"/>
      <c r="M3" s="217"/>
      <c r="N3" s="217"/>
      <c r="O3" s="217"/>
      <c r="P3" s="217"/>
      <c r="Q3" s="217" t="s">
        <v>197</v>
      </c>
      <c r="R3" s="218" t="s">
        <v>198</v>
      </c>
    </row>
    <row r="4" spans="1:18" ht="16.5" thickBot="1">
      <c r="A4" s="212"/>
      <c r="B4" s="235" t="s">
        <v>4</v>
      </c>
      <c r="C4" s="235" t="s">
        <v>178</v>
      </c>
      <c r="D4" s="236">
        <v>1</v>
      </c>
      <c r="E4" s="221">
        <v>298</v>
      </c>
      <c r="F4" s="221">
        <v>25</v>
      </c>
      <c r="G4" s="237">
        <v>22800</v>
      </c>
      <c r="H4" s="221" t="s">
        <v>179</v>
      </c>
      <c r="I4" s="221"/>
      <c r="J4" s="221"/>
      <c r="K4" s="221"/>
      <c r="L4" s="221"/>
      <c r="M4" s="221"/>
      <c r="N4" s="221"/>
      <c r="O4" s="221"/>
      <c r="P4" s="221"/>
      <c r="Q4" s="221"/>
      <c r="R4" s="238"/>
    </row>
    <row r="5" spans="1:18">
      <c r="A5" s="926"/>
      <c r="B5" s="919">
        <v>3</v>
      </c>
      <c r="C5" s="240" t="s">
        <v>180</v>
      </c>
      <c r="D5" s="290">
        <f>'Table 5 GHG Calcs'!$C$24</f>
        <v>10933.987148634356</v>
      </c>
      <c r="E5" s="290" t="s">
        <v>262</v>
      </c>
      <c r="F5" s="290">
        <f>'Table 5 GHG Calcs'!$C$15</f>
        <v>3259.8054248711419</v>
      </c>
      <c r="G5" s="290" t="s">
        <v>261</v>
      </c>
      <c r="H5" s="290" t="s">
        <v>261</v>
      </c>
      <c r="I5" s="227"/>
      <c r="J5" s="227"/>
      <c r="K5" s="228"/>
      <c r="L5" s="228"/>
      <c r="M5" s="228"/>
      <c r="N5" s="228"/>
      <c r="O5" s="228"/>
      <c r="P5" s="228"/>
      <c r="Q5" s="298">
        <f>SUM(D5:H5)</f>
        <v>14193.792573505498</v>
      </c>
      <c r="R5" s="229"/>
    </row>
    <row r="6" spans="1:18" ht="14.25" thickBot="1">
      <c r="A6" s="927"/>
      <c r="B6" s="920"/>
      <c r="C6" s="241" t="s">
        <v>181</v>
      </c>
      <c r="D6" s="291">
        <f>D4*D5</f>
        <v>10933.987148634356</v>
      </c>
      <c r="E6" s="291" t="s">
        <v>261</v>
      </c>
      <c r="F6" s="291">
        <f>F4*F5</f>
        <v>81495.135621778551</v>
      </c>
      <c r="G6" s="291" t="s">
        <v>261</v>
      </c>
      <c r="H6" s="291" t="s">
        <v>261</v>
      </c>
      <c r="I6" s="220"/>
      <c r="J6" s="220"/>
      <c r="K6" s="49"/>
      <c r="L6" s="49"/>
      <c r="M6" s="49"/>
      <c r="N6" s="49"/>
      <c r="O6" s="49"/>
      <c r="P6" s="49"/>
      <c r="Q6" s="49"/>
      <c r="R6" s="299">
        <f>SUM(D6:H6)</f>
        <v>92429.122770412912</v>
      </c>
    </row>
    <row r="7" spans="1:18">
      <c r="A7" s="924"/>
      <c r="B7" s="921">
        <v>5</v>
      </c>
      <c r="C7" s="242" t="s">
        <v>180</v>
      </c>
      <c r="D7" s="294">
        <f>'Table 5 GHG Calcs'!$C$36</f>
        <v>91520.417156987023</v>
      </c>
      <c r="E7" s="297">
        <f>'Table 5 GHG Calcs'!$C$38</f>
        <v>0.55407866122223992</v>
      </c>
      <c r="F7" s="297">
        <f>'Table 5 GHG Calcs'!$C$40</f>
        <v>2.8143678030335995</v>
      </c>
      <c r="G7" s="292" t="s">
        <v>261</v>
      </c>
      <c r="H7" s="292" t="s">
        <v>261</v>
      </c>
      <c r="I7" s="223"/>
      <c r="J7" s="223"/>
      <c r="K7" s="224"/>
      <c r="L7" s="224"/>
      <c r="M7" s="224"/>
      <c r="N7" s="224"/>
      <c r="O7" s="224"/>
      <c r="P7" s="224"/>
      <c r="Q7" s="300">
        <f>SUM(D7:H7)</f>
        <v>91523.785603451281</v>
      </c>
      <c r="R7" s="225"/>
    </row>
    <row r="8" spans="1:18" ht="14.25" thickBot="1">
      <c r="A8" s="925"/>
      <c r="B8" s="879"/>
      <c r="C8" s="243" t="s">
        <v>181</v>
      </c>
      <c r="D8" s="295">
        <f>D7*D4</f>
        <v>91520.417156987023</v>
      </c>
      <c r="E8" s="296">
        <f>E7*E4</f>
        <v>165.11544104422751</v>
      </c>
      <c r="F8" s="296">
        <f>F7*F4</f>
        <v>70.359195075839992</v>
      </c>
      <c r="G8" s="293" t="s">
        <v>261</v>
      </c>
      <c r="H8" s="293" t="s">
        <v>261</v>
      </c>
      <c r="I8" s="231"/>
      <c r="J8" s="231"/>
      <c r="K8" s="232"/>
      <c r="L8" s="232"/>
      <c r="M8" s="232"/>
      <c r="N8" s="232"/>
      <c r="O8" s="232"/>
      <c r="P8" s="232"/>
      <c r="Q8" s="232"/>
      <c r="R8" s="301">
        <f>SUM(D8:H8)</f>
        <v>91755.89179310709</v>
      </c>
    </row>
    <row r="9" spans="1:18">
      <c r="A9" s="926"/>
      <c r="B9" s="919"/>
      <c r="C9" s="240" t="s">
        <v>180</v>
      </c>
      <c r="D9" s="227"/>
      <c r="E9" s="244"/>
      <c r="F9" s="227"/>
      <c r="G9" s="227"/>
      <c r="H9" s="227"/>
      <c r="I9" s="227"/>
      <c r="J9" s="227"/>
      <c r="K9" s="228"/>
      <c r="L9" s="228"/>
      <c r="M9" s="228"/>
      <c r="N9" s="228"/>
      <c r="O9" s="228"/>
      <c r="P9" s="228"/>
      <c r="Q9" s="228"/>
      <c r="R9" s="229"/>
    </row>
    <row r="10" spans="1:18" ht="14.25" thickBot="1">
      <c r="A10" s="927"/>
      <c r="B10" s="920"/>
      <c r="C10" s="241" t="s">
        <v>181</v>
      </c>
      <c r="D10" s="220"/>
      <c r="E10" s="220"/>
      <c r="F10" s="220"/>
      <c r="G10" s="220"/>
      <c r="H10" s="220"/>
      <c r="I10" s="220"/>
      <c r="J10" s="220"/>
      <c r="K10" s="49"/>
      <c r="L10" s="49"/>
      <c r="M10" s="49"/>
      <c r="N10" s="49"/>
      <c r="O10" s="49"/>
      <c r="P10" s="49"/>
      <c r="Q10" s="49"/>
      <c r="R10" s="50"/>
    </row>
    <row r="11" spans="1:18">
      <c r="A11" s="924"/>
      <c r="B11" s="921"/>
      <c r="C11" s="242" t="s">
        <v>180</v>
      </c>
      <c r="D11" s="223"/>
      <c r="E11" s="223"/>
      <c r="F11" s="223"/>
      <c r="G11" s="223"/>
      <c r="H11" s="223"/>
      <c r="I11" s="223"/>
      <c r="J11" s="223"/>
      <c r="K11" s="224"/>
      <c r="L11" s="224"/>
      <c r="M11" s="224"/>
      <c r="N11" s="224"/>
      <c r="O11" s="224"/>
      <c r="P11" s="224"/>
      <c r="Q11" s="224"/>
      <c r="R11" s="225"/>
    </row>
    <row r="12" spans="1:18" ht="14.25" thickBot="1">
      <c r="A12" s="930"/>
      <c r="B12" s="879"/>
      <c r="C12" s="243" t="s">
        <v>181</v>
      </c>
      <c r="D12" s="231"/>
      <c r="E12" s="231"/>
      <c r="F12" s="231"/>
      <c r="G12" s="231"/>
      <c r="H12" s="231"/>
      <c r="I12" s="231"/>
      <c r="J12" s="231"/>
      <c r="K12" s="232"/>
      <c r="L12" s="232"/>
      <c r="M12" s="232"/>
      <c r="N12" s="232"/>
      <c r="O12" s="232"/>
      <c r="P12" s="232"/>
      <c r="Q12" s="232"/>
      <c r="R12" s="233"/>
    </row>
    <row r="13" spans="1:18">
      <c r="A13" s="928"/>
      <c r="B13" s="919"/>
      <c r="C13" s="240" t="s">
        <v>180</v>
      </c>
      <c r="D13" s="226"/>
      <c r="E13" s="227"/>
      <c r="F13" s="227"/>
      <c r="G13" s="227"/>
      <c r="H13" s="227"/>
      <c r="I13" s="227"/>
      <c r="J13" s="227"/>
      <c r="K13" s="228"/>
      <c r="L13" s="228"/>
      <c r="M13" s="228"/>
      <c r="N13" s="228"/>
      <c r="O13" s="228"/>
      <c r="P13" s="228"/>
      <c r="Q13" s="228"/>
      <c r="R13" s="229"/>
    </row>
    <row r="14" spans="1:18" ht="14.25" thickBot="1">
      <c r="A14" s="929"/>
      <c r="B14" s="920"/>
      <c r="C14" s="241" t="s">
        <v>181</v>
      </c>
      <c r="D14" s="219"/>
      <c r="E14" s="220"/>
      <c r="F14" s="220"/>
      <c r="G14" s="220"/>
      <c r="H14" s="220"/>
      <c r="I14" s="220"/>
      <c r="J14" s="220"/>
      <c r="K14" s="49"/>
      <c r="L14" s="49"/>
      <c r="M14" s="49"/>
      <c r="N14" s="49"/>
      <c r="O14" s="49"/>
      <c r="P14" s="49"/>
      <c r="Q14" s="49"/>
      <c r="R14" s="50"/>
    </row>
    <row r="15" spans="1:18">
      <c r="A15" s="932"/>
      <c r="B15" s="921"/>
      <c r="C15" s="242" t="s">
        <v>180</v>
      </c>
      <c r="D15" s="222"/>
      <c r="E15" s="223"/>
      <c r="F15" s="223"/>
      <c r="G15" s="223"/>
      <c r="H15" s="223"/>
      <c r="I15" s="223"/>
      <c r="J15" s="223"/>
      <c r="K15" s="224"/>
      <c r="L15" s="224"/>
      <c r="M15" s="224"/>
      <c r="N15" s="224"/>
      <c r="O15" s="224"/>
      <c r="P15" s="224"/>
      <c r="Q15" s="224"/>
      <c r="R15" s="225"/>
    </row>
    <row r="16" spans="1:18" ht="14.25" thickBot="1">
      <c r="A16" s="930"/>
      <c r="B16" s="879"/>
      <c r="C16" s="243" t="s">
        <v>181</v>
      </c>
      <c r="D16" s="230"/>
      <c r="E16" s="231"/>
      <c r="F16" s="231"/>
      <c r="G16" s="231"/>
      <c r="H16" s="231"/>
      <c r="I16" s="231"/>
      <c r="J16" s="231"/>
      <c r="K16" s="232"/>
      <c r="L16" s="232"/>
      <c r="M16" s="232"/>
      <c r="N16" s="232"/>
      <c r="O16" s="232"/>
      <c r="P16" s="232"/>
      <c r="Q16" s="232"/>
      <c r="R16" s="233"/>
    </row>
    <row r="17" spans="1:18">
      <c r="A17" s="248"/>
      <c r="B17" s="919"/>
      <c r="C17" s="240" t="s">
        <v>180</v>
      </c>
      <c r="D17" s="226"/>
      <c r="E17" s="227"/>
      <c r="F17" s="227"/>
      <c r="G17" s="227"/>
      <c r="H17" s="227"/>
      <c r="I17" s="227"/>
      <c r="J17" s="227"/>
      <c r="K17" s="228"/>
      <c r="L17" s="228"/>
      <c r="M17" s="228"/>
      <c r="N17" s="228"/>
      <c r="O17" s="228"/>
      <c r="P17" s="228"/>
      <c r="Q17" s="228"/>
      <c r="R17" s="229"/>
    </row>
    <row r="18" spans="1:18" ht="14.25" thickBot="1">
      <c r="A18" s="249"/>
      <c r="B18" s="920"/>
      <c r="C18" s="241" t="s">
        <v>181</v>
      </c>
      <c r="D18" s="219"/>
      <c r="E18" s="220"/>
      <c r="F18" s="220"/>
      <c r="G18" s="220"/>
      <c r="H18" s="220"/>
      <c r="I18" s="220"/>
      <c r="J18" s="220"/>
      <c r="K18" s="49"/>
      <c r="L18" s="49"/>
      <c r="M18" s="49"/>
      <c r="N18" s="49"/>
      <c r="O18" s="49"/>
      <c r="P18" s="49"/>
      <c r="Q18" s="49"/>
      <c r="R18" s="50"/>
    </row>
    <row r="19" spans="1:18">
      <c r="A19" s="247"/>
      <c r="B19" s="879"/>
      <c r="C19" s="242" t="s">
        <v>180</v>
      </c>
      <c r="D19" s="222"/>
      <c r="E19" s="223"/>
      <c r="F19" s="223"/>
      <c r="G19" s="223"/>
      <c r="H19" s="223"/>
      <c r="I19" s="223"/>
      <c r="J19" s="223"/>
      <c r="K19" s="224"/>
      <c r="L19" s="224"/>
      <c r="M19" s="224"/>
      <c r="N19" s="224"/>
      <c r="O19" s="224"/>
      <c r="P19" s="224"/>
      <c r="Q19" s="224"/>
      <c r="R19" s="225"/>
    </row>
    <row r="20" spans="1:18" ht="14.25" thickBot="1">
      <c r="A20" s="247"/>
      <c r="B20" s="879"/>
      <c r="C20" s="243" t="s">
        <v>181</v>
      </c>
      <c r="D20" s="230"/>
      <c r="E20" s="231"/>
      <c r="F20" s="231"/>
      <c r="G20" s="231"/>
      <c r="H20" s="231"/>
      <c r="I20" s="231"/>
      <c r="J20" s="231"/>
      <c r="K20" s="232"/>
      <c r="L20" s="232"/>
      <c r="M20" s="232"/>
      <c r="N20" s="232"/>
      <c r="O20" s="232"/>
      <c r="P20" s="232"/>
      <c r="Q20" s="232"/>
      <c r="R20" s="233"/>
    </row>
    <row r="21" spans="1:18">
      <c r="A21" s="245"/>
      <c r="B21" s="919"/>
      <c r="C21" s="240" t="s">
        <v>180</v>
      </c>
      <c r="D21" s="226"/>
      <c r="E21" s="227"/>
      <c r="F21" s="227"/>
      <c r="G21" s="227"/>
      <c r="H21" s="227"/>
      <c r="I21" s="227"/>
      <c r="J21" s="227"/>
      <c r="K21" s="228"/>
      <c r="L21" s="228"/>
      <c r="M21" s="228"/>
      <c r="N21" s="228"/>
      <c r="O21" s="228"/>
      <c r="P21" s="228"/>
      <c r="Q21" s="228"/>
      <c r="R21" s="229"/>
    </row>
    <row r="22" spans="1:18" ht="14.25" thickBot="1">
      <c r="A22" s="246"/>
      <c r="B22" s="920"/>
      <c r="C22" s="241" t="s">
        <v>181</v>
      </c>
      <c r="D22" s="219"/>
      <c r="E22" s="220"/>
      <c r="F22" s="220"/>
      <c r="G22" s="220"/>
      <c r="H22" s="220"/>
      <c r="I22" s="220"/>
      <c r="J22" s="220"/>
      <c r="K22" s="49"/>
      <c r="L22" s="49"/>
      <c r="M22" s="49"/>
      <c r="N22" s="49"/>
      <c r="O22" s="49"/>
      <c r="P22" s="49"/>
      <c r="Q22" s="49"/>
      <c r="R22" s="50"/>
    </row>
    <row r="23" spans="1:18">
      <c r="A23" s="924"/>
      <c r="B23" s="921"/>
      <c r="C23" s="242" t="s">
        <v>180</v>
      </c>
      <c r="D23" s="222"/>
      <c r="E23" s="223"/>
      <c r="F23" s="223"/>
      <c r="G23" s="223"/>
      <c r="H23" s="223"/>
      <c r="I23" s="223"/>
      <c r="J23" s="223"/>
      <c r="K23" s="224"/>
      <c r="L23" s="224"/>
      <c r="M23" s="224"/>
      <c r="N23" s="224"/>
      <c r="O23" s="224"/>
      <c r="P23" s="224"/>
      <c r="Q23" s="224"/>
      <c r="R23" s="225"/>
    </row>
    <row r="24" spans="1:18" ht="14.25" thickBot="1">
      <c r="A24" s="925"/>
      <c r="B24" s="879"/>
      <c r="C24" s="243" t="s">
        <v>181</v>
      </c>
      <c r="D24" s="230"/>
      <c r="E24" s="231"/>
      <c r="F24" s="231"/>
      <c r="G24" s="231"/>
      <c r="H24" s="231"/>
      <c r="I24" s="231"/>
      <c r="J24" s="231"/>
      <c r="K24" s="232"/>
      <c r="L24" s="232"/>
      <c r="M24" s="232"/>
      <c r="N24" s="232"/>
      <c r="O24" s="232"/>
      <c r="P24" s="232"/>
      <c r="Q24" s="232"/>
      <c r="R24" s="233"/>
    </row>
    <row r="25" spans="1:18">
      <c r="A25" s="926"/>
      <c r="B25" s="919"/>
      <c r="C25" s="240" t="s">
        <v>180</v>
      </c>
      <c r="D25" s="226"/>
      <c r="E25" s="227"/>
      <c r="F25" s="227"/>
      <c r="G25" s="227"/>
      <c r="H25" s="227"/>
      <c r="I25" s="227"/>
      <c r="J25" s="227"/>
      <c r="K25" s="228"/>
      <c r="L25" s="228"/>
      <c r="M25" s="228"/>
      <c r="N25" s="228"/>
      <c r="O25" s="228"/>
      <c r="P25" s="228"/>
      <c r="Q25" s="228"/>
      <c r="R25" s="229"/>
    </row>
    <row r="26" spans="1:18" ht="14.25" thickBot="1">
      <c r="A26" s="927"/>
      <c r="B26" s="920"/>
      <c r="C26" s="241" t="s">
        <v>181</v>
      </c>
      <c r="D26" s="219"/>
      <c r="E26" s="220"/>
      <c r="F26" s="220"/>
      <c r="G26" s="220"/>
      <c r="H26" s="220"/>
      <c r="I26" s="220"/>
      <c r="J26" s="220"/>
      <c r="K26" s="49"/>
      <c r="L26" s="49"/>
      <c r="M26" s="49"/>
      <c r="N26" s="49"/>
      <c r="O26" s="49"/>
      <c r="P26" s="49"/>
      <c r="Q26" s="49"/>
      <c r="R26" s="50"/>
    </row>
    <row r="27" spans="1:18">
      <c r="A27" s="924"/>
      <c r="B27" s="921"/>
      <c r="C27" s="242" t="s">
        <v>180</v>
      </c>
      <c r="D27" s="222"/>
      <c r="E27" s="223"/>
      <c r="F27" s="223"/>
      <c r="G27" s="223"/>
      <c r="H27" s="223"/>
      <c r="I27" s="223"/>
      <c r="J27" s="223"/>
      <c r="K27" s="224"/>
      <c r="L27" s="224"/>
      <c r="M27" s="224"/>
      <c r="N27" s="224"/>
      <c r="O27" s="224"/>
      <c r="P27" s="224"/>
      <c r="Q27" s="224"/>
      <c r="R27" s="225"/>
    </row>
    <row r="28" spans="1:18" ht="14.25" thickBot="1">
      <c r="A28" s="930"/>
      <c r="B28" s="879"/>
      <c r="C28" s="243" t="s">
        <v>181</v>
      </c>
      <c r="D28" s="230"/>
      <c r="E28" s="231"/>
      <c r="F28" s="231"/>
      <c r="G28" s="231"/>
      <c r="H28" s="231"/>
      <c r="I28" s="231"/>
      <c r="J28" s="231"/>
      <c r="K28" s="232"/>
      <c r="L28" s="232"/>
      <c r="M28" s="232"/>
      <c r="N28" s="232"/>
      <c r="O28" s="232"/>
      <c r="P28" s="232"/>
      <c r="Q28" s="232"/>
      <c r="R28" s="233"/>
    </row>
    <row r="29" spans="1:18">
      <c r="A29" s="928"/>
      <c r="B29" s="919"/>
      <c r="C29" s="240" t="s">
        <v>180</v>
      </c>
      <c r="D29" s="226"/>
      <c r="E29" s="227"/>
      <c r="F29" s="227"/>
      <c r="G29" s="227"/>
      <c r="H29" s="227"/>
      <c r="I29" s="227"/>
      <c r="J29" s="227"/>
      <c r="K29" s="228"/>
      <c r="L29" s="228"/>
      <c r="M29" s="228"/>
      <c r="N29" s="228"/>
      <c r="O29" s="228"/>
      <c r="P29" s="228"/>
      <c r="Q29" s="228"/>
      <c r="R29" s="229"/>
    </row>
    <row r="30" spans="1:18" ht="14.25" thickBot="1">
      <c r="A30" s="929"/>
      <c r="B30" s="920"/>
      <c r="C30" s="241" t="s">
        <v>181</v>
      </c>
      <c r="D30" s="219"/>
      <c r="E30" s="220"/>
      <c r="F30" s="220"/>
      <c r="G30" s="220"/>
      <c r="H30" s="220"/>
      <c r="I30" s="220"/>
      <c r="J30" s="220"/>
      <c r="K30" s="49"/>
      <c r="L30" s="49"/>
      <c r="M30" s="49"/>
      <c r="N30" s="49"/>
      <c r="O30" s="49"/>
      <c r="P30" s="49"/>
      <c r="Q30" s="49"/>
      <c r="R30" s="50"/>
    </row>
    <row r="31" spans="1:18">
      <c r="A31" s="932"/>
      <c r="B31" s="921"/>
      <c r="C31" s="242" t="s">
        <v>180</v>
      </c>
      <c r="D31" s="222"/>
      <c r="E31" s="223"/>
      <c r="F31" s="223"/>
      <c r="G31" s="223"/>
      <c r="H31" s="223"/>
      <c r="I31" s="223"/>
      <c r="J31" s="223"/>
      <c r="K31" s="224"/>
      <c r="L31" s="224"/>
      <c r="M31" s="224"/>
      <c r="N31" s="224"/>
      <c r="O31" s="224"/>
      <c r="P31" s="224"/>
      <c r="Q31" s="224"/>
      <c r="R31" s="225"/>
    </row>
    <row r="32" spans="1:18" ht="14.25" thickBot="1">
      <c r="A32" s="925"/>
      <c r="B32" s="879"/>
      <c r="C32" s="243" t="s">
        <v>181</v>
      </c>
      <c r="D32" s="230"/>
      <c r="E32" s="231"/>
      <c r="F32" s="231"/>
      <c r="G32" s="231"/>
      <c r="H32" s="231"/>
      <c r="I32" s="231"/>
      <c r="J32" s="231"/>
      <c r="K32" s="232"/>
      <c r="L32" s="232"/>
      <c r="M32" s="232"/>
      <c r="N32" s="232"/>
      <c r="O32" s="232"/>
      <c r="P32" s="232"/>
      <c r="Q32" s="232"/>
      <c r="R32" s="233"/>
    </row>
    <row r="33" spans="1:18">
      <c r="A33" s="245"/>
      <c r="B33" s="919" t="s">
        <v>200</v>
      </c>
      <c r="C33" s="240" t="s">
        <v>180</v>
      </c>
      <c r="D33" s="290">
        <f>D5</f>
        <v>10933.987148634356</v>
      </c>
      <c r="E33" s="306">
        <f>E7</f>
        <v>0.55407866122223992</v>
      </c>
      <c r="F33" s="290">
        <f>F5</f>
        <v>3259.8054248711419</v>
      </c>
      <c r="G33" s="227"/>
      <c r="H33" s="227"/>
      <c r="I33" s="227"/>
      <c r="J33" s="227"/>
      <c r="K33" s="228"/>
      <c r="L33" s="228"/>
      <c r="M33" s="228"/>
      <c r="N33" s="228"/>
      <c r="O33" s="228"/>
      <c r="P33" s="228"/>
      <c r="Q33" s="298">
        <f>Q5</f>
        <v>14193.792573505498</v>
      </c>
      <c r="R33" s="229"/>
    </row>
    <row r="34" spans="1:18" ht="14.25" thickBot="1">
      <c r="A34" s="250"/>
      <c r="B34" s="920"/>
      <c r="C34" s="241" t="s">
        <v>181</v>
      </c>
      <c r="D34" s="291">
        <f>D6</f>
        <v>10933.987148634356</v>
      </c>
      <c r="E34" s="291">
        <f>E8</f>
        <v>165.11544104422751</v>
      </c>
      <c r="F34" s="291">
        <f>F6</f>
        <v>81495.135621778551</v>
      </c>
      <c r="G34" s="220"/>
      <c r="H34" s="220"/>
      <c r="I34" s="220"/>
      <c r="J34" s="220"/>
      <c r="K34" s="49"/>
      <c r="L34" s="49"/>
      <c r="M34" s="49"/>
      <c r="N34" s="49"/>
      <c r="O34" s="49"/>
      <c r="P34" s="49"/>
      <c r="Q34" s="49"/>
      <c r="R34" s="299">
        <f>R6</f>
        <v>92429.122770412912</v>
      </c>
    </row>
    <row r="35" spans="1:18" ht="12" customHeight="1">
      <c r="A35" s="216" t="s">
        <v>182</v>
      </c>
      <c r="B35" s="234" t="s">
        <v>189</v>
      </c>
      <c r="C35" s="9"/>
      <c r="D35" s="9"/>
      <c r="E35" s="9"/>
      <c r="F35" s="9"/>
      <c r="G35" s="9"/>
      <c r="H35" s="9"/>
      <c r="I35" s="9"/>
      <c r="J35" s="9"/>
      <c r="K35" s="9"/>
      <c r="L35" s="9"/>
    </row>
    <row r="36" spans="1:18" ht="14.25" customHeight="1">
      <c r="A36" s="216" t="s">
        <v>183</v>
      </c>
      <c r="B36" s="234" t="s">
        <v>190</v>
      </c>
      <c r="C36" s="9"/>
      <c r="D36" s="9"/>
      <c r="E36" s="9"/>
      <c r="F36" s="9"/>
      <c r="G36" s="9"/>
      <c r="H36" s="9"/>
      <c r="I36" s="9"/>
      <c r="J36" s="9"/>
      <c r="K36" s="9"/>
      <c r="L36" s="9"/>
    </row>
    <row r="37" spans="1:18" ht="14.25" customHeight="1">
      <c r="A37" s="216" t="s">
        <v>184</v>
      </c>
      <c r="B37" s="234" t="s">
        <v>195</v>
      </c>
      <c r="C37" s="9"/>
      <c r="D37" s="9"/>
      <c r="E37" s="9"/>
      <c r="F37" s="9"/>
      <c r="G37" s="9"/>
      <c r="H37" s="9"/>
      <c r="I37" s="9"/>
      <c r="J37" s="9"/>
      <c r="K37" s="9"/>
      <c r="L37" s="9"/>
    </row>
    <row r="38" spans="1:18" ht="14.25" customHeight="1">
      <c r="A38" s="216" t="s">
        <v>185</v>
      </c>
      <c r="B38" s="234" t="s">
        <v>191</v>
      </c>
      <c r="C38" s="9"/>
      <c r="D38" s="9"/>
      <c r="E38" s="9"/>
      <c r="F38" s="9"/>
      <c r="G38" s="9"/>
      <c r="H38" s="9"/>
      <c r="I38" s="9"/>
      <c r="J38" s="9"/>
      <c r="K38" s="9"/>
      <c r="L38" s="9"/>
    </row>
    <row r="39" spans="1:18" ht="14.25" customHeight="1">
      <c r="A39" s="216" t="s">
        <v>186</v>
      </c>
      <c r="B39" s="234" t="s">
        <v>186</v>
      </c>
      <c r="C39" s="9"/>
      <c r="D39" s="9"/>
      <c r="E39" s="9"/>
      <c r="F39" s="9"/>
      <c r="G39" s="9"/>
      <c r="H39" s="9"/>
      <c r="I39" s="9"/>
      <c r="J39" s="9"/>
      <c r="K39" s="9"/>
      <c r="L39" s="9"/>
    </row>
    <row r="40" spans="1:18" ht="23.25" customHeight="1">
      <c r="B40" s="931" t="s">
        <v>271</v>
      </c>
      <c r="C40" s="931"/>
      <c r="D40" s="931"/>
      <c r="E40" s="931"/>
      <c r="F40" s="931"/>
      <c r="G40" s="931"/>
      <c r="H40" s="931"/>
      <c r="I40" s="931"/>
      <c r="J40" s="931"/>
      <c r="K40" s="931"/>
      <c r="L40" s="931"/>
      <c r="M40" s="931"/>
      <c r="N40" s="931"/>
      <c r="O40" s="931"/>
      <c r="P40" s="931"/>
      <c r="Q40" s="931"/>
      <c r="R40" s="931"/>
    </row>
  </sheetData>
  <mergeCells count="29">
    <mergeCell ref="B40:R40"/>
    <mergeCell ref="A15:A16"/>
    <mergeCell ref="B33:B34"/>
    <mergeCell ref="B17:B18"/>
    <mergeCell ref="B21:B22"/>
    <mergeCell ref="B29:B30"/>
    <mergeCell ref="B31:B32"/>
    <mergeCell ref="B19:B20"/>
    <mergeCell ref="B23:B24"/>
    <mergeCell ref="A31:A32"/>
    <mergeCell ref="B11:B12"/>
    <mergeCell ref="B13:B14"/>
    <mergeCell ref="B15:B16"/>
    <mergeCell ref="A23:A24"/>
    <mergeCell ref="A29:A30"/>
    <mergeCell ref="A11:A12"/>
    <mergeCell ref="A25:A26"/>
    <mergeCell ref="A27:A28"/>
    <mergeCell ref="B27:B28"/>
    <mergeCell ref="B25:B26"/>
    <mergeCell ref="A13:A14"/>
    <mergeCell ref="B1:R1"/>
    <mergeCell ref="B5:B6"/>
    <mergeCell ref="B7:B8"/>
    <mergeCell ref="B9:B10"/>
    <mergeCell ref="A2:R2"/>
    <mergeCell ref="A7:A8"/>
    <mergeCell ref="A5:A6"/>
    <mergeCell ref="A9:A10"/>
  </mergeCells>
  <phoneticPr fontId="4" type="noConversion"/>
  <conditionalFormatting sqref="H5:H8">
    <cfRule type="uniqueValues" dxfId="0" priority="1" stopIfTrue="1"/>
  </conditionalFormatting>
  <printOptions horizontalCentered="1" verticalCentered="1"/>
  <pageMargins left="0.5" right="0.5" top="0.5" bottom="0.5" header="0.35" footer="0.35"/>
  <pageSetup scale="83" orientation="landscape" useFirstPageNumber="1" r:id="rId1"/>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5/3/2016&amp;C&amp;8Table 2-P:  Page &amp;P&amp;R&amp;8Printed &amp;D &amp;T</oddFooter>
  </headerFooter>
  <ignoredErrors>
    <ignoredError sqref="E33:E34"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K191"/>
  <sheetViews>
    <sheetView view="pageBreakPreview" zoomScaleNormal="100" zoomScaleSheetLayoutView="100" workbookViewId="0">
      <selection activeCell="L11" sqref="L11"/>
    </sheetView>
  </sheetViews>
  <sheetFormatPr defaultColWidth="9.140625" defaultRowHeight="12.75"/>
  <cols>
    <col min="1" max="1" width="33.85546875" style="372" customWidth="1"/>
    <col min="2" max="2" width="10.42578125" style="372" bestFit="1" customWidth="1"/>
    <col min="3" max="3" width="28.42578125" style="372" bestFit="1" customWidth="1"/>
    <col min="4" max="7" width="12.85546875" style="372" customWidth="1"/>
    <col min="8" max="8" width="16.42578125" style="372" customWidth="1"/>
    <col min="9" max="9" width="16.5703125" style="371" bestFit="1" customWidth="1"/>
    <col min="10" max="16384" width="9.140625" style="371"/>
  </cols>
  <sheetData>
    <row r="1" spans="1:11">
      <c r="A1" s="950" t="s">
        <v>442</v>
      </c>
      <c r="B1" s="950"/>
      <c r="C1" s="950"/>
      <c r="D1" s="950"/>
      <c r="E1" s="950"/>
      <c r="F1" s="950"/>
      <c r="G1" s="950"/>
    </row>
    <row r="2" spans="1:11">
      <c r="A2" s="950" t="s">
        <v>441</v>
      </c>
      <c r="B2" s="950"/>
      <c r="C2" s="950"/>
      <c r="D2" s="950"/>
      <c r="E2" s="950"/>
      <c r="F2" s="950"/>
      <c r="G2" s="950"/>
      <c r="H2" s="371"/>
    </row>
    <row r="3" spans="1:11">
      <c r="A3" s="950" t="s">
        <v>440</v>
      </c>
      <c r="B3" s="950"/>
      <c r="C3" s="950"/>
      <c r="D3" s="950"/>
      <c r="E3" s="950"/>
      <c r="F3" s="950"/>
      <c r="G3" s="950"/>
      <c r="H3" s="371"/>
    </row>
    <row r="4" spans="1:11">
      <c r="A4" s="950" t="s">
        <v>439</v>
      </c>
      <c r="B4" s="950"/>
      <c r="C4" s="950"/>
      <c r="D4" s="950"/>
      <c r="E4" s="950"/>
      <c r="F4" s="950"/>
      <c r="G4" s="950"/>
      <c r="H4" s="371"/>
    </row>
    <row r="5" spans="1:11">
      <c r="I5" s="372"/>
      <c r="J5" s="372"/>
      <c r="K5" s="372"/>
    </row>
    <row r="6" spans="1:11">
      <c r="A6" s="944" t="s">
        <v>438</v>
      </c>
      <c r="B6" s="947" t="s">
        <v>437</v>
      </c>
      <c r="C6" s="947" t="s">
        <v>436</v>
      </c>
      <c r="D6" s="953" t="s">
        <v>435</v>
      </c>
      <c r="E6" s="954"/>
      <c r="F6" s="954"/>
      <c r="G6" s="955"/>
      <c r="I6" s="372"/>
      <c r="J6" s="372"/>
      <c r="K6" s="372"/>
    </row>
    <row r="7" spans="1:11">
      <c r="A7" s="945"/>
      <c r="B7" s="948"/>
      <c r="C7" s="948"/>
      <c r="D7" s="951" t="s">
        <v>434</v>
      </c>
      <c r="E7" s="956"/>
      <c r="F7" s="951" t="s">
        <v>433</v>
      </c>
      <c r="G7" s="952"/>
      <c r="I7" s="372"/>
      <c r="J7" s="372"/>
      <c r="K7" s="372"/>
    </row>
    <row r="8" spans="1:11">
      <c r="A8" s="946"/>
      <c r="B8" s="949"/>
      <c r="C8" s="949"/>
      <c r="D8" s="736" t="s">
        <v>432</v>
      </c>
      <c r="E8" s="736" t="s">
        <v>341</v>
      </c>
      <c r="F8" s="736" t="s">
        <v>432</v>
      </c>
      <c r="G8" s="387" t="s">
        <v>341</v>
      </c>
      <c r="H8" s="371"/>
    </row>
    <row r="9" spans="1:11">
      <c r="A9" s="934" t="s">
        <v>224</v>
      </c>
      <c r="B9" s="939" t="s">
        <v>431</v>
      </c>
      <c r="C9" s="380" t="s">
        <v>414</v>
      </c>
      <c r="D9" s="383">
        <f>'Table 2a Paved'!G110+'Table 2b - Unpaved'!G112</f>
        <v>11.141756374841592</v>
      </c>
      <c r="E9" s="383">
        <f>'Table 2a Paved'!E110+'Table 2b - Unpaved'!E112</f>
        <v>16.051620521294968</v>
      </c>
      <c r="F9" s="383">
        <f>'Table 2a Paved'!G115+'Table 2b - Unpaved'!G117</f>
        <v>1.2314030948608472</v>
      </c>
      <c r="G9" s="383">
        <f>'Table 2a Paved'!E115+'Table 2b - Unpaved'!E117</f>
        <v>1.7858210300642845</v>
      </c>
      <c r="H9" s="371"/>
    </row>
    <row r="10" spans="1:11">
      <c r="A10" s="935"/>
      <c r="B10" s="940"/>
      <c r="C10" s="377" t="s">
        <v>413</v>
      </c>
      <c r="D10" s="382">
        <f>'Table 2a Paved'!G111+'Table 2b - Unpaved'!G113</f>
        <v>110.7460282307573</v>
      </c>
      <c r="E10" s="382">
        <f>'Table 2a Paved'!E111+'Table 2b - Unpaved'!E113</f>
        <v>159.40766565739557</v>
      </c>
      <c r="F10" s="382">
        <f>'Table 2a Paved'!G115+'Table 2b - Unpaved'!G118</f>
        <v>11.70209420814208</v>
      </c>
      <c r="G10" s="382">
        <f>'Table 2a Paved'!E115+'Table 2b - Unpaved'!E118</f>
        <v>16.848053630644184</v>
      </c>
      <c r="H10" s="371"/>
    </row>
    <row r="11" spans="1:11">
      <c r="A11" s="935"/>
      <c r="B11" s="940"/>
      <c r="C11" s="375" t="s">
        <v>412</v>
      </c>
      <c r="D11" s="385">
        <f>'Table 2a Paved'!G112+'Table 2b - Unpaved'!G114</f>
        <v>410.83369963646101</v>
      </c>
      <c r="E11" s="385">
        <f>'Table 2a Paved'!E112+'Table 2b - Unpaved'!E114</f>
        <v>591.47983967880464</v>
      </c>
      <c r="F11" s="385">
        <f>'Table 2a Paved'!G117+'Table 2b - Unpaved'!G119</f>
        <v>43.326934748404305</v>
      </c>
      <c r="G11" s="385">
        <f>'Table 2a Paved'!E117+'Table 2b - Unpaved'!E119</f>
        <v>62.37538264451932</v>
      </c>
      <c r="H11" s="371"/>
    </row>
    <row r="12" spans="1:11">
      <c r="A12" s="934" t="s">
        <v>225</v>
      </c>
      <c r="B12" s="939" t="s">
        <v>430</v>
      </c>
      <c r="C12" s="380" t="s">
        <v>414</v>
      </c>
      <c r="D12" s="383">
        <f>'Table 3a Fugitives Earthmoving'!J44+SUM('Table 3b Scraper Operations'!D141,'Table 3b Scraper Operations'!D113,'Table 3b Scraper Operations'!G81)+'Table 3c Wind Erosion'!I31</f>
        <v>1.2455232621192924</v>
      </c>
      <c r="E12" s="383">
        <f>'Table 3a Fugitives Earthmoving'!I44+SUM('Table 3b Scraper Operations'!E81,'Table 3b Scraper Operations'!E113,'Table 3b Scraper Operations'!E141)+'Table 3c Wind Erosion'!J31</f>
        <v>1.0572404246795091</v>
      </c>
      <c r="F12" s="383">
        <f>'Table 3a Fugitives Earthmoving'!J44+SUM('Table 3b Scraper Operations'!D141,'Table 3b Scraper Operations'!D113,'Table 3b Scraper Operations'!G86)+'Table 3c Wind Erosion'!P31</f>
        <v>0.73961497582296853</v>
      </c>
      <c r="G12" s="383">
        <f>'Table 3a Fugitives Earthmoving'!I44+SUM('Table 3b Scraper Operations'!E86,'Table 3b Scraper Operations'!E113,'Table 3b Scraper Operations'!E141)+'Table 3c Wind Erosion'!Q31</f>
        <v>0.66411257947794167</v>
      </c>
      <c r="H12" s="386"/>
      <c r="I12" s="386"/>
    </row>
    <row r="13" spans="1:11">
      <c r="A13" s="935"/>
      <c r="B13" s="940"/>
      <c r="C13" s="377" t="s">
        <v>413</v>
      </c>
      <c r="D13" s="382">
        <f>'Table 3a Fugitives Earthmoving'!J45+SUM('Table 3b Scraper Operations'!D142,'Table 3b Scraper Operations'!D114,'Table 3b Scraper Operations'!G82)+'Table 3c Wind Erosion'!I32</f>
        <v>11.782607070584593</v>
      </c>
      <c r="E13" s="382">
        <f>'Table 3a Fugitives Earthmoving'!I45+SUM('Table 3b Scraper Operations'!E82,'Table 3b Scraper Operations'!E114,'Table 3b Scraper Operations'!E142)+'Table 3c Wind Erosion'!J32</f>
        <v>6.5822374404433539</v>
      </c>
      <c r="F13" s="382">
        <f>'Table 3a Fugitives Earthmoving'!J45+SUM('Table 3b Scraper Operations'!D142,'Table 3b Scraper Operations'!D114,'Table 3b Scraper Operations'!G87)+'Table 3c Wind Erosion'!N31</f>
        <v>7.6724747905338679</v>
      </c>
      <c r="G13" s="382">
        <f>'Table 3a Fugitives Earthmoving'!I45+SUM('Table 3b Scraper Operations'!E87,'Table 3b Scraper Operations'!E114,'Table 3b Scraper Operations'!E142)+'Table 3c Wind Erosion'!O31</f>
        <v>6.8073625415844816</v>
      </c>
      <c r="H13" s="386"/>
      <c r="I13" s="386"/>
    </row>
    <row r="14" spans="1:11">
      <c r="A14" s="935"/>
      <c r="B14" s="940"/>
      <c r="C14" s="375" t="s">
        <v>412</v>
      </c>
      <c r="D14" s="385">
        <f>'Table 3a Fugitives Earthmoving'!J46+SUM('Table 3b Scraper Operations'!D143,'Table 3b Scraper Operations'!D115,'Table 3b Scraper Operations'!G83)+'Table 3c Wind Erosion'!E31</f>
        <v>44.278799711132272</v>
      </c>
      <c r="E14" s="385">
        <f>'Table 3a Fugitives Earthmoving'!I46+SUM('Table 3b Scraper Operations'!E83,'Table 3b Scraper Operations'!E115,'Table 3b Scraper Operations'!E143)+'Table 3c Wind Erosion'!F31</f>
        <v>36.559908182305193</v>
      </c>
      <c r="F14" s="385">
        <f>'Table 3a Fugitives Earthmoving'!J46+SUM('Table 3b Scraper Operations'!D143,'Table 3b Scraper Operations'!D115,'Table 3b Scraper Operations'!G88)+'Table 3c Wind Erosion'!L31</f>
        <v>25.684276062971911</v>
      </c>
      <c r="G14" s="385">
        <f>'Table 3a Fugitives Earthmoving'!I46+SUM('Table 3b Scraper Operations'!E88,'Table 3b Scraper Operations'!E115,'Table 3b Scraper Operations'!E143)+'Table 3c Wind Erosion'!M31</f>
        <v>22.635872153776212</v>
      </c>
      <c r="H14" s="386"/>
      <c r="I14" s="386"/>
    </row>
    <row r="15" spans="1:11" ht="15.75" customHeight="1">
      <c r="A15" s="942" t="s">
        <v>429</v>
      </c>
      <c r="B15" s="939" t="s">
        <v>428</v>
      </c>
      <c r="C15" s="380" t="s">
        <v>411</v>
      </c>
      <c r="D15" s="384">
        <f>E15*2000/8760</f>
        <v>15.504368594078674</v>
      </c>
      <c r="E15" s="383">
        <f>'Table 4 Landfill&amp;Flare'!D42</f>
        <v>67.909134442064584</v>
      </c>
      <c r="F15" s="384">
        <f>G15*2000/8760</f>
        <v>6.9237066501531102</v>
      </c>
      <c r="G15" s="383">
        <f>'Table 4 Landfill&amp;Flare'!H42</f>
        <v>30.325835127670622</v>
      </c>
      <c r="H15" s="371"/>
    </row>
    <row r="16" spans="1:11" ht="15.75" customHeight="1">
      <c r="A16" s="943"/>
      <c r="B16" s="940"/>
      <c r="C16" s="377" t="s">
        <v>410</v>
      </c>
      <c r="D16" s="382">
        <f>E16*2000/8760</f>
        <v>3.2549048533426155</v>
      </c>
      <c r="E16" s="382">
        <f>'Table 4 Landfill&amp;Flare'!D39</f>
        <v>14.256483257640655</v>
      </c>
      <c r="F16" s="382">
        <f>G16*2000/8760</f>
        <v>1.453526226621747</v>
      </c>
      <c r="G16" s="382">
        <f>'Table 4 Landfill&amp;Flare'!H39</f>
        <v>6.3664448726032523</v>
      </c>
      <c r="H16" s="371"/>
      <c r="I16" s="378"/>
    </row>
    <row r="17" spans="1:9" ht="15.75" customHeight="1">
      <c r="A17" s="943"/>
      <c r="B17" s="940"/>
      <c r="C17" s="377" t="s">
        <v>427</v>
      </c>
      <c r="D17" s="382">
        <f>E17*2000/8760</f>
        <v>0.31482471766108805</v>
      </c>
      <c r="E17" s="382">
        <f>'Table 4 Landfill&amp;Flare'!D50</f>
        <v>1.3789322633555658</v>
      </c>
      <c r="F17" s="376">
        <f>G17*2000/8760</f>
        <v>0.14058966529827779</v>
      </c>
      <c r="G17" s="376">
        <f>'Table 4 Landfill&amp;Flare'!H50</f>
        <v>0.61578273400645678</v>
      </c>
      <c r="H17" s="378"/>
      <c r="I17" s="378"/>
    </row>
    <row r="18" spans="1:9">
      <c r="A18" s="943"/>
      <c r="B18" s="940"/>
      <c r="C18" s="375" t="s">
        <v>426</v>
      </c>
      <c r="D18" s="385">
        <f>E18*2000/8760</f>
        <v>39.754791266868388</v>
      </c>
      <c r="E18" s="385">
        <f>'Table 4 Landfill&amp;Flare'!D51</f>
        <v>174.12598574888355</v>
      </c>
      <c r="F18" s="385">
        <f>G18*2000/8760</f>
        <v>17.753093974751565</v>
      </c>
      <c r="G18" s="385">
        <f>'Table 4 Landfill&amp;Flare'!H51</f>
        <v>77.758551609411853</v>
      </c>
      <c r="H18" s="371"/>
    </row>
    <row r="19" spans="1:9" ht="12.75" hidden="1" customHeight="1">
      <c r="A19" s="934" t="s">
        <v>231</v>
      </c>
      <c r="B19" s="939" t="s">
        <v>424</v>
      </c>
      <c r="C19" s="380" t="s">
        <v>414</v>
      </c>
      <c r="D19" s="379"/>
      <c r="E19" s="379"/>
      <c r="F19" s="379">
        <f>SUM(J44,L44)</f>
        <v>0</v>
      </c>
      <c r="G19" s="379">
        <f>SUM(K44,M44)</f>
        <v>0</v>
      </c>
      <c r="H19" s="371"/>
    </row>
    <row r="20" spans="1:9" ht="12.75" hidden="1" customHeight="1">
      <c r="A20" s="935"/>
      <c r="B20" s="940"/>
      <c r="C20" s="377" t="s">
        <v>413</v>
      </c>
      <c r="D20" s="376"/>
      <c r="E20" s="376"/>
      <c r="F20" s="376">
        <f>SUM(J43,L43)</f>
        <v>0</v>
      </c>
      <c r="G20" s="376">
        <f>SUM(K43,M43)</f>
        <v>0</v>
      </c>
      <c r="H20" s="371"/>
    </row>
    <row r="21" spans="1:9" ht="12.75" hidden="1" customHeight="1">
      <c r="A21" s="936"/>
      <c r="B21" s="941"/>
      <c r="C21" s="375" t="s">
        <v>412</v>
      </c>
      <c r="D21" s="374"/>
      <c r="E21" s="374"/>
      <c r="F21" s="374">
        <f>SUM(J39,L39)</f>
        <v>0</v>
      </c>
      <c r="G21" s="374">
        <f>SUM(K39,M39)</f>
        <v>0</v>
      </c>
      <c r="H21" s="371"/>
    </row>
    <row r="22" spans="1:9" ht="12.75" customHeight="1">
      <c r="A22" s="942" t="s">
        <v>425</v>
      </c>
      <c r="B22" s="939" t="s">
        <v>424</v>
      </c>
      <c r="C22" s="380" t="s">
        <v>411</v>
      </c>
      <c r="D22" s="384" t="str">
        <f>F22</f>
        <v>&lt;4.208</v>
      </c>
      <c r="E22" s="383" t="str">
        <f>G22</f>
        <v>&lt;18.432</v>
      </c>
      <c r="F22" s="384" t="str">
        <f>F23</f>
        <v>&lt;4.208</v>
      </c>
      <c r="G22" s="383" t="str">
        <f>G23</f>
        <v>&lt;18.432</v>
      </c>
      <c r="H22" s="371">
        <f>H23</f>
        <v>3.5385517087216258</v>
      </c>
      <c r="I22" s="381">
        <f>I23</f>
        <v>15.498856484200722</v>
      </c>
    </row>
    <row r="23" spans="1:9" ht="12.75" customHeight="1">
      <c r="A23" s="943"/>
      <c r="B23" s="940"/>
      <c r="C23" s="377" t="s">
        <v>410</v>
      </c>
      <c r="D23" s="382" t="str">
        <f>F23</f>
        <v>&lt;4.208</v>
      </c>
      <c r="E23" s="382" t="str">
        <f>G23</f>
        <v>&lt;18.432</v>
      </c>
      <c r="F23" s="382" t="s">
        <v>274</v>
      </c>
      <c r="G23" s="382" t="s">
        <v>423</v>
      </c>
      <c r="H23" s="371">
        <f>I23*2000/8760</f>
        <v>3.5385517087216258</v>
      </c>
      <c r="I23" s="381">
        <f>25-G27-G16</f>
        <v>15.498856484200722</v>
      </c>
    </row>
    <row r="24" spans="1:9">
      <c r="A24" s="934" t="s">
        <v>227</v>
      </c>
      <c r="B24" s="934" t="s">
        <v>422</v>
      </c>
      <c r="C24" s="380" t="s">
        <v>417</v>
      </c>
      <c r="D24" s="379">
        <f>F24</f>
        <v>28.2348</v>
      </c>
      <c r="E24" s="379">
        <f t="shared" ref="E24:E30" si="0">G24</f>
        <v>123.668424</v>
      </c>
      <c r="F24" s="379">
        <f t="shared" ref="F24:F30" si="1">G24*2000/8760</f>
        <v>28.2348</v>
      </c>
      <c r="G24" s="379">
        <f>'Table 4 Landfill&amp;Flare'!G44</f>
        <v>123.668424</v>
      </c>
      <c r="H24" s="378"/>
      <c r="I24" s="378"/>
    </row>
    <row r="25" spans="1:9">
      <c r="A25" s="935"/>
      <c r="B25" s="935"/>
      <c r="C25" s="377" t="s">
        <v>416</v>
      </c>
      <c r="D25" s="376">
        <f t="shared" ref="D25:D30" si="2">F25</f>
        <v>6.1934400000000007</v>
      </c>
      <c r="E25" s="376">
        <f t="shared" si="0"/>
        <v>27.127267200000002</v>
      </c>
      <c r="F25" s="376">
        <f t="shared" si="1"/>
        <v>6.1934400000000007</v>
      </c>
      <c r="G25" s="376">
        <f>'Table 4 Landfill&amp;Flare'!G45</f>
        <v>27.127267200000002</v>
      </c>
      <c r="H25" s="371"/>
    </row>
    <row r="26" spans="1:9">
      <c r="A26" s="935"/>
      <c r="B26" s="935"/>
      <c r="C26" s="377" t="s">
        <v>415</v>
      </c>
      <c r="D26" s="376">
        <f t="shared" si="2"/>
        <v>1.4044879645036052</v>
      </c>
      <c r="E26" s="376">
        <f t="shared" si="0"/>
        <v>6.1516572845257906</v>
      </c>
      <c r="F26" s="376">
        <f t="shared" si="1"/>
        <v>1.4044879645036052</v>
      </c>
      <c r="G26" s="376">
        <f>'Table 4 Landfill&amp;Flare'!G43</f>
        <v>6.1516572845257906</v>
      </c>
      <c r="H26" s="371"/>
    </row>
    <row r="27" spans="1:9" ht="15.75">
      <c r="A27" s="935"/>
      <c r="B27" s="935"/>
      <c r="C27" s="377" t="s">
        <v>421</v>
      </c>
      <c r="D27" s="376">
        <f t="shared" si="2"/>
        <v>0.7156846217342524</v>
      </c>
      <c r="E27" s="376">
        <f t="shared" si="0"/>
        <v>3.1346986431960255</v>
      </c>
      <c r="F27" s="376">
        <f t="shared" si="1"/>
        <v>0.7156846217342524</v>
      </c>
      <c r="G27" s="376">
        <f>SUM('Table 4 Landfill&amp;Flare'!G38,'Table 4 Landfill&amp;Flare'!G30)</f>
        <v>3.1346986431960255</v>
      </c>
      <c r="H27" s="371"/>
      <c r="I27" s="378"/>
    </row>
    <row r="28" spans="1:9">
      <c r="A28" s="935"/>
      <c r="B28" s="935"/>
      <c r="C28" s="377" t="s">
        <v>414</v>
      </c>
      <c r="D28" s="376">
        <f t="shared" si="2"/>
        <v>9.2716167664670654E-2</v>
      </c>
      <c r="E28" s="376">
        <f t="shared" si="0"/>
        <v>0.4060968143712575</v>
      </c>
      <c r="F28" s="376">
        <f t="shared" si="1"/>
        <v>9.2716167664670654E-2</v>
      </c>
      <c r="G28" s="376">
        <f>'Table 4 Landfill&amp;Flare'!G46</f>
        <v>0.4060968143712575</v>
      </c>
      <c r="H28" s="371"/>
    </row>
    <row r="29" spans="1:9">
      <c r="A29" s="935"/>
      <c r="B29" s="935"/>
      <c r="C29" s="377" t="s">
        <v>413</v>
      </c>
      <c r="D29" s="376">
        <f t="shared" si="2"/>
        <v>9.2716167664670654E-2</v>
      </c>
      <c r="E29" s="376">
        <f t="shared" si="0"/>
        <v>0.4060968143712575</v>
      </c>
      <c r="F29" s="376">
        <f t="shared" si="1"/>
        <v>9.2716167664670654E-2</v>
      </c>
      <c r="G29" s="376">
        <f>'Table 4 Landfill&amp;Flare'!G46</f>
        <v>0.4060968143712575</v>
      </c>
      <c r="H29" s="371"/>
    </row>
    <row r="30" spans="1:9">
      <c r="A30" s="936"/>
      <c r="B30" s="936"/>
      <c r="C30" s="375" t="s">
        <v>412</v>
      </c>
      <c r="D30" s="374">
        <f t="shared" si="2"/>
        <v>9.2716167664670654E-2</v>
      </c>
      <c r="E30" s="374">
        <f t="shared" si="0"/>
        <v>0.4060968143712575</v>
      </c>
      <c r="F30" s="374">
        <f t="shared" si="1"/>
        <v>9.2716167664670654E-2</v>
      </c>
      <c r="G30" s="374">
        <f>'Table 4 Landfill&amp;Flare'!G46</f>
        <v>0.4060968143712575</v>
      </c>
      <c r="H30" s="371"/>
    </row>
    <row r="31" spans="1:9">
      <c r="A31" s="938" t="s">
        <v>153</v>
      </c>
      <c r="B31" s="937" t="s">
        <v>261</v>
      </c>
      <c r="C31" s="689" t="s">
        <v>417</v>
      </c>
      <c r="D31" s="690">
        <f>SUM($D24)</f>
        <v>28.2348</v>
      </c>
      <c r="E31" s="690">
        <f>SUM($E24)</f>
        <v>123.668424</v>
      </c>
      <c r="F31" s="690">
        <f>SUM($F24)</f>
        <v>28.2348</v>
      </c>
      <c r="G31" s="690">
        <f>SUM($G24)</f>
        <v>123.668424</v>
      </c>
      <c r="H31" s="371"/>
    </row>
    <row r="32" spans="1:9">
      <c r="A32" s="938"/>
      <c r="B32" s="937"/>
      <c r="C32" s="691" t="s">
        <v>416</v>
      </c>
      <c r="D32" s="692">
        <f t="shared" ref="D32" si="3">SUM($D25)</f>
        <v>6.1934400000000007</v>
      </c>
      <c r="E32" s="692">
        <f t="shared" ref="E32:E33" si="4">SUM($E25)</f>
        <v>27.127267200000002</v>
      </c>
      <c r="F32" s="692">
        <f>SUM($F25)</f>
        <v>6.1934400000000007</v>
      </c>
      <c r="G32" s="692">
        <f>SUM($G25)</f>
        <v>27.127267200000002</v>
      </c>
      <c r="H32" s="371"/>
    </row>
    <row r="33" spans="1:8">
      <c r="A33" s="938"/>
      <c r="B33" s="937"/>
      <c r="C33" s="691" t="s">
        <v>415</v>
      </c>
      <c r="D33" s="692">
        <f t="shared" ref="D33" si="5">SUM($D26)</f>
        <v>1.4044879645036052</v>
      </c>
      <c r="E33" s="692">
        <f t="shared" si="4"/>
        <v>6.1516572845257906</v>
      </c>
      <c r="F33" s="692">
        <f>SUM($F26)</f>
        <v>1.4044879645036052</v>
      </c>
      <c r="G33" s="692">
        <f>SUM($G26)</f>
        <v>6.1516572845257906</v>
      </c>
      <c r="H33" s="371"/>
    </row>
    <row r="34" spans="1:8">
      <c r="A34" s="938"/>
      <c r="B34" s="937"/>
      <c r="C34" s="691" t="s">
        <v>414</v>
      </c>
      <c r="D34" s="692">
        <f>SUM(D9,D12,D28)</f>
        <v>12.479995804625554</v>
      </c>
      <c r="E34" s="692">
        <f t="shared" ref="E34:G34" si="6">SUM(E9,E12,E28)</f>
        <v>17.514957760345734</v>
      </c>
      <c r="F34" s="692">
        <f t="shared" si="6"/>
        <v>2.0637342383484865</v>
      </c>
      <c r="G34" s="692">
        <f t="shared" si="6"/>
        <v>2.8560304239134835</v>
      </c>
      <c r="H34" s="371"/>
    </row>
    <row r="35" spans="1:8">
      <c r="A35" s="938"/>
      <c r="B35" s="937"/>
      <c r="C35" s="691" t="s">
        <v>413</v>
      </c>
      <c r="D35" s="692">
        <f t="shared" ref="D35:G35" si="7">SUM(D10,D13,D29)</f>
        <v>122.62135146900657</v>
      </c>
      <c r="E35" s="692">
        <f t="shared" si="7"/>
        <v>166.39599991221019</v>
      </c>
      <c r="F35" s="692">
        <f t="shared" si="7"/>
        <v>19.467285166340616</v>
      </c>
      <c r="G35" s="692">
        <f t="shared" si="7"/>
        <v>24.061512986599922</v>
      </c>
      <c r="H35" s="371"/>
    </row>
    <row r="36" spans="1:8">
      <c r="A36" s="938"/>
      <c r="B36" s="937"/>
      <c r="C36" s="691" t="s">
        <v>412</v>
      </c>
      <c r="D36" s="692">
        <f t="shared" ref="D36:G36" si="8">SUM(D11,D14,D30)</f>
        <v>455.20521551525792</v>
      </c>
      <c r="E36" s="692">
        <f t="shared" si="8"/>
        <v>628.44584467548111</v>
      </c>
      <c r="F36" s="692">
        <f t="shared" si="8"/>
        <v>69.103926979040892</v>
      </c>
      <c r="G36" s="692">
        <f t="shared" si="8"/>
        <v>85.417351612666792</v>
      </c>
      <c r="H36" s="371"/>
    </row>
    <row r="37" spans="1:8">
      <c r="A37" s="938"/>
      <c r="B37" s="937"/>
      <c r="C37" s="691" t="s">
        <v>411</v>
      </c>
      <c r="D37" s="692" t="str">
        <f>CONCATENATE("&lt;",FIXED(SUM(D15,$H22),2))</f>
        <v>&lt;19.04</v>
      </c>
      <c r="E37" s="692" t="str">
        <f>CONCATENATE("&lt;",FIXED(SUM(E15,$I22),2))</f>
        <v>&lt;83.41</v>
      </c>
      <c r="F37" s="692" t="str">
        <f>CONCATENATE("&lt;",FIXED(SUM(F15,$H22),2))</f>
        <v>&lt;10.46</v>
      </c>
      <c r="G37" s="692" t="str">
        <f>CONCATENATE("&lt;",FIXED(SUM(G15,$I22),2))</f>
        <v>&lt;45.82</v>
      </c>
      <c r="H37" s="371"/>
    </row>
    <row r="38" spans="1:8">
      <c r="A38" s="938"/>
      <c r="B38" s="937"/>
      <c r="C38" s="691" t="s">
        <v>410</v>
      </c>
      <c r="D38" s="692" t="str">
        <f>CONCATENATE("&lt;",FIXED(SUM(D16,$H23,D27),2))</f>
        <v>&lt;7.51</v>
      </c>
      <c r="E38" s="692" t="str">
        <f>CONCATENATE("&lt;",FIXED(SUM(E16,$H23,E27),2))</f>
        <v>&lt;20.93</v>
      </c>
      <c r="F38" s="692" t="str">
        <f>CONCATENATE("&lt;",FIXED(SUM(F16,$H23,$F27),2))</f>
        <v>&lt;5.71</v>
      </c>
      <c r="G38" s="692" t="str">
        <f>CONCATENATE("&lt;",FIXED(SUM(G16,$I23,$G27),2))</f>
        <v>&lt;25.00</v>
      </c>
      <c r="H38" s="371"/>
    </row>
    <row r="39" spans="1:8">
      <c r="A39" s="938"/>
      <c r="B39" s="937"/>
      <c r="C39" s="693" t="s">
        <v>427</v>
      </c>
      <c r="D39" s="694">
        <f>D17</f>
        <v>0.31482471766108805</v>
      </c>
      <c r="E39" s="694">
        <f>E17</f>
        <v>1.3789322633555658</v>
      </c>
      <c r="F39" s="694">
        <f>F17</f>
        <v>0.14058966529827779</v>
      </c>
      <c r="G39" s="694">
        <f>G17</f>
        <v>0.61578273400645678</v>
      </c>
    </row>
    <row r="40" spans="1:8" ht="15.75">
      <c r="A40" s="372" t="s">
        <v>420</v>
      </c>
      <c r="C40" s="373"/>
      <c r="D40" s="373"/>
      <c r="E40" s="373"/>
      <c r="F40" s="373"/>
      <c r="H40" s="371"/>
    </row>
    <row r="41" spans="1:8" ht="28.5" customHeight="1">
      <c r="A41" s="933" t="s">
        <v>419</v>
      </c>
      <c r="B41" s="933"/>
      <c r="C41" s="933"/>
      <c r="D41" s="933"/>
      <c r="E41" s="933"/>
      <c r="F41" s="933"/>
      <c r="G41" s="933"/>
      <c r="H41" s="371"/>
    </row>
    <row r="42" spans="1:8" ht="15.75">
      <c r="A42" s="372" t="s">
        <v>418</v>
      </c>
      <c r="C42" s="373"/>
      <c r="D42" s="373"/>
      <c r="E42" s="373"/>
      <c r="F42" s="373"/>
      <c r="H42" s="371"/>
    </row>
    <row r="43" spans="1:8">
      <c r="C43" s="373"/>
      <c r="D43" s="373"/>
      <c r="E43" s="373"/>
      <c r="F43" s="373"/>
    </row>
    <row r="44" spans="1:8">
      <c r="B44" s="372" t="s">
        <v>12</v>
      </c>
      <c r="C44" s="373"/>
      <c r="D44" s="372" t="s">
        <v>12</v>
      </c>
      <c r="E44" s="373"/>
      <c r="F44" s="373"/>
    </row>
    <row r="45" spans="1:8">
      <c r="A45" s="373" t="s">
        <v>778</v>
      </c>
      <c r="B45" s="738">
        <f>'Table 3a Fugitives Earthmoving'!J46</f>
        <v>1.4763652382275563</v>
      </c>
      <c r="D45" s="372">
        <v>1.4763652382275563</v>
      </c>
      <c r="E45" s="371"/>
      <c r="F45" s="371"/>
      <c r="G45" s="371" t="s">
        <v>782</v>
      </c>
      <c r="H45" s="371"/>
    </row>
    <row r="46" spans="1:8">
      <c r="A46" s="373" t="s">
        <v>393</v>
      </c>
      <c r="B46" s="373">
        <f>SUM('Table 3b Scraper Operations'!D143)</f>
        <v>8.5424303594256956E-2</v>
      </c>
      <c r="D46" s="372">
        <v>5.3390189746410598E-2</v>
      </c>
      <c r="E46" s="371"/>
      <c r="F46" s="371"/>
      <c r="G46" s="372" t="s">
        <v>781</v>
      </c>
      <c r="H46" s="371"/>
    </row>
    <row r="47" spans="1:8">
      <c r="A47" s="373" t="s">
        <v>393</v>
      </c>
      <c r="B47" s="373">
        <f>'Table 3b Scraper Operations'!D115</f>
        <v>10.440000000000001</v>
      </c>
      <c r="D47" s="372">
        <v>6.5250000000000004</v>
      </c>
      <c r="E47" s="371"/>
      <c r="F47" s="371"/>
      <c r="G47" s="372" t="s">
        <v>780</v>
      </c>
      <c r="H47" s="371"/>
    </row>
    <row r="48" spans="1:8">
      <c r="A48" s="373" t="s">
        <v>393</v>
      </c>
      <c r="B48" s="738">
        <f>'Table 3b Scraper Operations'!G88</f>
        <v>11.670841972718501</v>
      </c>
      <c r="D48" s="372">
        <v>11.81672749737748</v>
      </c>
      <c r="E48" s="371"/>
      <c r="F48" s="371"/>
      <c r="G48" s="741" t="s">
        <v>783</v>
      </c>
    </row>
    <row r="49" spans="1:7">
      <c r="A49" s="373" t="s">
        <v>779</v>
      </c>
      <c r="B49" s="373">
        <f>'Table 3c Wind Erosion'!L31</f>
        <v>2.011644548431597</v>
      </c>
      <c r="C49" s="739">
        <f>SUM(B45:B49)</f>
        <v>25.684276062971911</v>
      </c>
      <c r="D49" s="372">
        <v>2.011644548431597</v>
      </c>
      <c r="E49" s="739">
        <f>SUM(D45:D49)</f>
        <v>21.883127473783045</v>
      </c>
      <c r="F49" s="371"/>
    </row>
    <row r="50" spans="1:7">
      <c r="C50" s="373"/>
      <c r="D50" s="373"/>
    </row>
    <row r="51" spans="1:7">
      <c r="F51" s="740">
        <f>F52/E49</f>
        <v>-0.17370225502469017</v>
      </c>
      <c r="G51" s="740">
        <v>0.2</v>
      </c>
    </row>
    <row r="52" spans="1:7">
      <c r="F52" s="378">
        <f>E49-C49</f>
        <v>-3.8011485891888661</v>
      </c>
      <c r="G52" s="378">
        <f>E49*G51</f>
        <v>4.3766254947566088</v>
      </c>
    </row>
    <row r="56" spans="1:7">
      <c r="C56" s="373"/>
      <c r="D56" s="373"/>
      <c r="E56" s="373"/>
      <c r="F56" s="373"/>
    </row>
    <row r="57" spans="1:7">
      <c r="C57" s="373"/>
      <c r="D57" s="373"/>
      <c r="E57" s="373"/>
      <c r="F57" s="373"/>
    </row>
    <row r="58" spans="1:7">
      <c r="C58" s="373"/>
      <c r="D58" s="373"/>
      <c r="E58" s="373"/>
      <c r="F58" s="373"/>
    </row>
    <row r="59" spans="1:7">
      <c r="C59" s="373"/>
      <c r="D59" s="373"/>
      <c r="E59" s="373"/>
      <c r="F59" s="373"/>
    </row>
    <row r="60" spans="1:7">
      <c r="C60" s="373"/>
      <c r="D60" s="373"/>
      <c r="E60" s="373"/>
      <c r="F60" s="373"/>
    </row>
    <row r="61" spans="1:7">
      <c r="C61" s="373"/>
      <c r="D61" s="373"/>
      <c r="E61" s="373"/>
      <c r="F61" s="373"/>
    </row>
    <row r="62" spans="1:7">
      <c r="C62" s="373"/>
      <c r="D62" s="373"/>
      <c r="E62" s="373"/>
      <c r="F62" s="373"/>
    </row>
    <row r="63" spans="1:7">
      <c r="C63" s="373"/>
      <c r="D63" s="373"/>
      <c r="E63" s="373"/>
      <c r="F63" s="373"/>
    </row>
    <row r="64" spans="1:7">
      <c r="C64" s="373"/>
      <c r="D64" s="373"/>
      <c r="E64" s="373"/>
      <c r="F64" s="373"/>
    </row>
    <row r="65" spans="3:6">
      <c r="C65" s="373"/>
      <c r="D65" s="373"/>
      <c r="E65" s="373"/>
      <c r="F65" s="373"/>
    </row>
    <row r="66" spans="3:6">
      <c r="C66" s="373"/>
      <c r="D66" s="373"/>
      <c r="E66" s="373"/>
      <c r="F66" s="373"/>
    </row>
    <row r="67" spans="3:6">
      <c r="C67" s="373"/>
      <c r="D67" s="373"/>
      <c r="E67" s="373"/>
      <c r="F67" s="373"/>
    </row>
    <row r="68" spans="3:6">
      <c r="C68" s="373"/>
      <c r="D68" s="373"/>
      <c r="E68" s="373"/>
      <c r="F68" s="373"/>
    </row>
    <row r="69" spans="3:6">
      <c r="C69" s="373"/>
      <c r="D69" s="373"/>
      <c r="E69" s="373"/>
      <c r="F69" s="373"/>
    </row>
    <row r="70" spans="3:6">
      <c r="C70" s="373"/>
      <c r="D70" s="373"/>
      <c r="E70" s="373"/>
      <c r="F70" s="373"/>
    </row>
    <row r="71" spans="3:6">
      <c r="C71" s="373"/>
      <c r="D71" s="373"/>
      <c r="E71" s="373"/>
      <c r="F71" s="373"/>
    </row>
    <row r="72" spans="3:6">
      <c r="C72" s="373"/>
      <c r="D72" s="373"/>
      <c r="E72" s="373"/>
      <c r="F72" s="373"/>
    </row>
    <row r="73" spans="3:6">
      <c r="C73" s="373"/>
      <c r="D73" s="373"/>
      <c r="E73" s="373"/>
      <c r="F73" s="373"/>
    </row>
    <row r="74" spans="3:6">
      <c r="C74" s="373"/>
      <c r="D74" s="373"/>
      <c r="E74" s="373"/>
      <c r="F74" s="373"/>
    </row>
    <row r="75" spans="3:6">
      <c r="C75" s="373"/>
      <c r="D75" s="373"/>
      <c r="E75" s="373"/>
      <c r="F75" s="373"/>
    </row>
    <row r="76" spans="3:6">
      <c r="C76" s="373"/>
      <c r="D76" s="373"/>
      <c r="E76" s="373"/>
      <c r="F76" s="373"/>
    </row>
    <row r="77" spans="3:6">
      <c r="C77" s="373"/>
      <c r="D77" s="373"/>
      <c r="E77" s="373"/>
      <c r="F77" s="373"/>
    </row>
    <row r="78" spans="3:6">
      <c r="C78" s="373"/>
      <c r="D78" s="373"/>
      <c r="E78" s="373"/>
      <c r="F78" s="373"/>
    </row>
    <row r="79" spans="3:6">
      <c r="C79" s="373"/>
      <c r="D79" s="373"/>
      <c r="E79" s="373"/>
      <c r="F79" s="373"/>
    </row>
    <row r="80" spans="3:6">
      <c r="C80" s="373"/>
      <c r="D80" s="373"/>
      <c r="E80" s="373"/>
      <c r="F80" s="373"/>
    </row>
    <row r="81" spans="3:6">
      <c r="C81" s="373"/>
      <c r="D81" s="373"/>
      <c r="E81" s="373"/>
      <c r="F81" s="373"/>
    </row>
    <row r="82" spans="3:6">
      <c r="C82" s="373"/>
      <c r="D82" s="373"/>
      <c r="E82" s="373"/>
      <c r="F82" s="373"/>
    </row>
    <row r="83" spans="3:6">
      <c r="C83" s="373"/>
      <c r="D83" s="373"/>
      <c r="E83" s="373"/>
      <c r="F83" s="373"/>
    </row>
    <row r="84" spans="3:6">
      <c r="C84" s="373"/>
      <c r="D84" s="373"/>
      <c r="E84" s="373"/>
      <c r="F84" s="373"/>
    </row>
    <row r="85" spans="3:6">
      <c r="C85" s="373"/>
      <c r="D85" s="373"/>
      <c r="E85" s="373"/>
      <c r="F85" s="373"/>
    </row>
    <row r="86" spans="3:6">
      <c r="C86" s="373"/>
      <c r="D86" s="373"/>
      <c r="E86" s="373"/>
      <c r="F86" s="373"/>
    </row>
    <row r="87" spans="3:6">
      <c r="C87" s="373"/>
      <c r="D87" s="373"/>
      <c r="E87" s="373"/>
      <c r="F87" s="373"/>
    </row>
    <row r="88" spans="3:6">
      <c r="C88" s="373"/>
      <c r="D88" s="373"/>
      <c r="E88" s="373"/>
      <c r="F88" s="373"/>
    </row>
    <row r="89" spans="3:6">
      <c r="C89" s="373"/>
      <c r="D89" s="373"/>
      <c r="E89" s="373"/>
      <c r="F89" s="373"/>
    </row>
    <row r="90" spans="3:6">
      <c r="C90" s="373"/>
      <c r="D90" s="373"/>
      <c r="E90" s="373"/>
      <c r="F90" s="373"/>
    </row>
    <row r="91" spans="3:6">
      <c r="C91" s="373"/>
      <c r="D91" s="373"/>
      <c r="E91" s="373"/>
      <c r="F91" s="373"/>
    </row>
    <row r="92" spans="3:6">
      <c r="C92" s="373"/>
      <c r="D92" s="373"/>
      <c r="E92" s="373"/>
      <c r="F92" s="373"/>
    </row>
    <row r="93" spans="3:6">
      <c r="C93" s="373"/>
      <c r="D93" s="373"/>
      <c r="E93" s="373"/>
      <c r="F93" s="373"/>
    </row>
    <row r="94" spans="3:6">
      <c r="C94" s="373"/>
      <c r="D94" s="373"/>
      <c r="E94" s="373"/>
      <c r="F94" s="373"/>
    </row>
    <row r="95" spans="3:6">
      <c r="C95" s="373"/>
      <c r="D95" s="373"/>
      <c r="E95" s="373"/>
      <c r="F95" s="373"/>
    </row>
    <row r="96" spans="3:6">
      <c r="C96" s="373"/>
      <c r="D96" s="373"/>
      <c r="E96" s="373"/>
      <c r="F96" s="373"/>
    </row>
    <row r="97" spans="3:6">
      <c r="C97" s="373"/>
      <c r="D97" s="373"/>
      <c r="E97" s="373"/>
      <c r="F97" s="373"/>
    </row>
    <row r="98" spans="3:6">
      <c r="C98" s="373"/>
      <c r="D98" s="373"/>
      <c r="E98" s="373"/>
      <c r="F98" s="373"/>
    </row>
    <row r="99" spans="3:6">
      <c r="C99" s="373"/>
      <c r="D99" s="373"/>
      <c r="E99" s="373"/>
      <c r="F99" s="373"/>
    </row>
    <row r="100" spans="3:6">
      <c r="C100" s="373"/>
      <c r="D100" s="373"/>
      <c r="E100" s="373"/>
      <c r="F100" s="373"/>
    </row>
    <row r="101" spans="3:6">
      <c r="C101" s="373"/>
      <c r="D101" s="373"/>
      <c r="E101" s="373"/>
      <c r="F101" s="373"/>
    </row>
    <row r="102" spans="3:6">
      <c r="C102" s="373"/>
      <c r="D102" s="373"/>
      <c r="E102" s="373"/>
      <c r="F102" s="373"/>
    </row>
    <row r="103" spans="3:6">
      <c r="C103" s="373"/>
      <c r="D103" s="373"/>
      <c r="E103" s="373"/>
      <c r="F103" s="373"/>
    </row>
    <row r="104" spans="3:6">
      <c r="C104" s="373"/>
      <c r="D104" s="373"/>
      <c r="E104" s="373"/>
      <c r="F104" s="373"/>
    </row>
    <row r="105" spans="3:6">
      <c r="C105" s="373"/>
      <c r="D105" s="373"/>
      <c r="E105" s="373"/>
      <c r="F105" s="373"/>
    </row>
    <row r="106" spans="3:6">
      <c r="C106" s="373"/>
      <c r="D106" s="373"/>
      <c r="E106" s="373"/>
      <c r="F106" s="373"/>
    </row>
    <row r="107" spans="3:6">
      <c r="C107" s="373"/>
      <c r="D107" s="373"/>
      <c r="E107" s="373"/>
      <c r="F107" s="373"/>
    </row>
    <row r="108" spans="3:6">
      <c r="C108" s="373"/>
      <c r="D108" s="373"/>
      <c r="E108" s="373"/>
      <c r="F108" s="373"/>
    </row>
    <row r="109" spans="3:6">
      <c r="C109" s="373"/>
      <c r="D109" s="373"/>
      <c r="E109" s="373"/>
      <c r="F109" s="373"/>
    </row>
    <row r="110" spans="3:6">
      <c r="C110" s="373"/>
      <c r="D110" s="373"/>
      <c r="E110" s="373"/>
      <c r="F110" s="373"/>
    </row>
    <row r="111" spans="3:6">
      <c r="C111" s="373"/>
      <c r="D111" s="373"/>
      <c r="E111" s="373"/>
      <c r="F111" s="373"/>
    </row>
    <row r="112" spans="3:6">
      <c r="C112" s="373"/>
      <c r="D112" s="373"/>
      <c r="E112" s="373"/>
      <c r="F112" s="373"/>
    </row>
    <row r="113" spans="3:6">
      <c r="C113" s="373"/>
      <c r="D113" s="373"/>
      <c r="E113" s="373"/>
      <c r="F113" s="373"/>
    </row>
    <row r="114" spans="3:6">
      <c r="C114" s="373"/>
      <c r="D114" s="373"/>
      <c r="E114" s="373"/>
      <c r="F114" s="373"/>
    </row>
    <row r="115" spans="3:6">
      <c r="C115" s="373"/>
      <c r="D115" s="373"/>
      <c r="E115" s="373"/>
      <c r="F115" s="373"/>
    </row>
    <row r="116" spans="3:6">
      <c r="C116" s="373"/>
      <c r="D116" s="373"/>
      <c r="E116" s="373"/>
      <c r="F116" s="373"/>
    </row>
    <row r="117" spans="3:6">
      <c r="C117" s="373"/>
      <c r="D117" s="373"/>
      <c r="E117" s="373"/>
      <c r="F117" s="373"/>
    </row>
    <row r="118" spans="3:6">
      <c r="C118" s="373"/>
      <c r="D118" s="373"/>
      <c r="E118" s="373"/>
      <c r="F118" s="373"/>
    </row>
    <row r="119" spans="3:6">
      <c r="C119" s="373"/>
      <c r="D119" s="373"/>
      <c r="E119" s="373"/>
      <c r="F119" s="373"/>
    </row>
    <row r="120" spans="3:6">
      <c r="C120" s="373"/>
      <c r="D120" s="373"/>
      <c r="E120" s="373"/>
      <c r="F120" s="373"/>
    </row>
    <row r="121" spans="3:6">
      <c r="C121" s="373"/>
      <c r="D121" s="373"/>
      <c r="E121" s="373"/>
      <c r="F121" s="373"/>
    </row>
    <row r="122" spans="3:6">
      <c r="C122" s="373"/>
      <c r="D122" s="373"/>
      <c r="E122" s="373"/>
      <c r="F122" s="373"/>
    </row>
    <row r="123" spans="3:6">
      <c r="C123" s="373"/>
      <c r="D123" s="373"/>
      <c r="E123" s="373"/>
      <c r="F123" s="373"/>
    </row>
    <row r="124" spans="3:6">
      <c r="C124" s="373"/>
      <c r="D124" s="373"/>
      <c r="E124" s="373"/>
      <c r="F124" s="373"/>
    </row>
    <row r="125" spans="3:6">
      <c r="C125" s="373"/>
      <c r="D125" s="373"/>
      <c r="E125" s="373"/>
      <c r="F125" s="373"/>
    </row>
    <row r="126" spans="3:6">
      <c r="C126" s="373"/>
      <c r="D126" s="373"/>
      <c r="E126" s="373"/>
      <c r="F126" s="373"/>
    </row>
    <row r="127" spans="3:6">
      <c r="C127" s="373"/>
      <c r="D127" s="373"/>
      <c r="E127" s="373"/>
      <c r="F127" s="373"/>
    </row>
    <row r="128" spans="3:6">
      <c r="C128" s="373"/>
      <c r="D128" s="373"/>
      <c r="E128" s="373"/>
      <c r="F128" s="373"/>
    </row>
    <row r="129" spans="3:6">
      <c r="C129" s="373"/>
      <c r="D129" s="373"/>
      <c r="E129" s="373"/>
      <c r="F129" s="373"/>
    </row>
    <row r="130" spans="3:6">
      <c r="C130" s="373"/>
      <c r="D130" s="373"/>
      <c r="E130" s="373"/>
      <c r="F130" s="373"/>
    </row>
    <row r="131" spans="3:6">
      <c r="C131" s="373"/>
      <c r="D131" s="373"/>
      <c r="E131" s="373"/>
      <c r="F131" s="373"/>
    </row>
    <row r="132" spans="3:6">
      <c r="C132" s="373"/>
      <c r="D132" s="373"/>
      <c r="E132" s="373"/>
      <c r="F132" s="373"/>
    </row>
    <row r="133" spans="3:6">
      <c r="C133" s="373"/>
      <c r="D133" s="373"/>
      <c r="E133" s="373"/>
      <c r="F133" s="373"/>
    </row>
    <row r="134" spans="3:6">
      <c r="C134" s="373"/>
      <c r="D134" s="373"/>
      <c r="E134" s="373"/>
      <c r="F134" s="373"/>
    </row>
    <row r="135" spans="3:6">
      <c r="C135" s="373"/>
      <c r="D135" s="373"/>
      <c r="E135" s="373"/>
      <c r="F135" s="373"/>
    </row>
    <row r="136" spans="3:6">
      <c r="C136" s="373"/>
      <c r="D136" s="373"/>
      <c r="E136" s="373"/>
      <c r="F136" s="373"/>
    </row>
    <row r="137" spans="3:6">
      <c r="C137" s="373"/>
      <c r="D137" s="373"/>
      <c r="E137" s="373"/>
      <c r="F137" s="373"/>
    </row>
    <row r="138" spans="3:6">
      <c r="C138" s="373"/>
      <c r="D138" s="373"/>
      <c r="E138" s="373"/>
      <c r="F138" s="373"/>
    </row>
    <row r="139" spans="3:6">
      <c r="C139" s="373"/>
      <c r="D139" s="373"/>
      <c r="E139" s="373"/>
      <c r="F139" s="373"/>
    </row>
    <row r="140" spans="3:6">
      <c r="C140" s="373"/>
      <c r="D140" s="373"/>
      <c r="E140" s="373"/>
      <c r="F140" s="373"/>
    </row>
    <row r="141" spans="3:6">
      <c r="C141" s="373"/>
      <c r="D141" s="373"/>
      <c r="E141" s="373"/>
      <c r="F141" s="373"/>
    </row>
    <row r="142" spans="3:6">
      <c r="C142" s="373"/>
      <c r="D142" s="373"/>
      <c r="E142" s="373"/>
      <c r="F142" s="373"/>
    </row>
    <row r="143" spans="3:6">
      <c r="C143" s="373"/>
      <c r="D143" s="373"/>
      <c r="E143" s="373"/>
      <c r="F143" s="373"/>
    </row>
    <row r="144" spans="3:6">
      <c r="C144" s="373"/>
      <c r="D144" s="373"/>
      <c r="E144" s="373"/>
      <c r="F144" s="373"/>
    </row>
    <row r="145" spans="3:6">
      <c r="C145" s="373"/>
      <c r="D145" s="373"/>
      <c r="E145" s="373"/>
      <c r="F145" s="373"/>
    </row>
    <row r="146" spans="3:6">
      <c r="C146" s="373"/>
      <c r="D146" s="373"/>
      <c r="E146" s="373"/>
      <c r="F146" s="373"/>
    </row>
    <row r="147" spans="3:6">
      <c r="C147" s="373"/>
      <c r="D147" s="373"/>
      <c r="E147" s="373"/>
      <c r="F147" s="373"/>
    </row>
    <row r="148" spans="3:6">
      <c r="C148" s="373"/>
      <c r="D148" s="373"/>
      <c r="E148" s="373"/>
      <c r="F148" s="373"/>
    </row>
    <row r="149" spans="3:6">
      <c r="C149" s="373"/>
      <c r="D149" s="373"/>
      <c r="E149" s="373"/>
      <c r="F149" s="373"/>
    </row>
    <row r="150" spans="3:6">
      <c r="C150" s="373"/>
      <c r="D150" s="373"/>
      <c r="E150" s="373"/>
      <c r="F150" s="373"/>
    </row>
    <row r="151" spans="3:6">
      <c r="C151" s="373"/>
      <c r="D151" s="373"/>
      <c r="E151" s="373"/>
      <c r="F151" s="373"/>
    </row>
    <row r="152" spans="3:6">
      <c r="C152" s="373"/>
      <c r="D152" s="373"/>
      <c r="E152" s="373"/>
      <c r="F152" s="373"/>
    </row>
    <row r="153" spans="3:6">
      <c r="C153" s="373"/>
      <c r="D153" s="373"/>
      <c r="E153" s="373"/>
      <c r="F153" s="373"/>
    </row>
    <row r="154" spans="3:6">
      <c r="C154" s="373"/>
      <c r="D154" s="373"/>
      <c r="E154" s="373"/>
      <c r="F154" s="373"/>
    </row>
    <row r="155" spans="3:6">
      <c r="C155" s="373"/>
      <c r="D155" s="373"/>
      <c r="E155" s="373"/>
      <c r="F155" s="373"/>
    </row>
    <row r="156" spans="3:6">
      <c r="C156" s="373"/>
      <c r="D156" s="373"/>
      <c r="E156" s="373"/>
      <c r="F156" s="373"/>
    </row>
    <row r="157" spans="3:6">
      <c r="C157" s="373"/>
      <c r="D157" s="373"/>
      <c r="E157" s="373"/>
      <c r="F157" s="373"/>
    </row>
    <row r="158" spans="3:6">
      <c r="C158" s="373"/>
      <c r="D158" s="373"/>
      <c r="E158" s="373"/>
      <c r="F158" s="373"/>
    </row>
    <row r="159" spans="3:6">
      <c r="C159" s="373"/>
      <c r="D159" s="373"/>
      <c r="E159" s="373"/>
      <c r="F159" s="373"/>
    </row>
    <row r="160" spans="3:6">
      <c r="C160" s="373"/>
      <c r="D160" s="373"/>
      <c r="E160" s="373"/>
      <c r="F160" s="373"/>
    </row>
    <row r="161" spans="3:6">
      <c r="C161" s="373"/>
      <c r="D161" s="373"/>
      <c r="E161" s="373"/>
      <c r="F161" s="373"/>
    </row>
    <row r="162" spans="3:6">
      <c r="C162" s="373"/>
      <c r="D162" s="373"/>
      <c r="E162" s="373"/>
      <c r="F162" s="373"/>
    </row>
    <row r="163" spans="3:6">
      <c r="C163" s="373"/>
      <c r="D163" s="373"/>
      <c r="E163" s="373"/>
      <c r="F163" s="373"/>
    </row>
    <row r="164" spans="3:6">
      <c r="C164" s="373"/>
      <c r="D164" s="373"/>
      <c r="E164" s="373"/>
      <c r="F164" s="373"/>
    </row>
    <row r="165" spans="3:6">
      <c r="C165" s="373"/>
      <c r="D165" s="373"/>
      <c r="E165" s="373"/>
      <c r="F165" s="373"/>
    </row>
    <row r="166" spans="3:6">
      <c r="C166" s="373"/>
      <c r="D166" s="373"/>
      <c r="E166" s="373"/>
      <c r="F166" s="373"/>
    </row>
    <row r="167" spans="3:6">
      <c r="C167" s="373"/>
      <c r="D167" s="373"/>
      <c r="E167" s="373"/>
      <c r="F167" s="373"/>
    </row>
    <row r="168" spans="3:6">
      <c r="C168" s="373"/>
      <c r="D168" s="373"/>
      <c r="E168" s="373"/>
      <c r="F168" s="373"/>
    </row>
    <row r="169" spans="3:6">
      <c r="C169" s="373"/>
      <c r="D169" s="373"/>
      <c r="E169" s="373"/>
      <c r="F169" s="373"/>
    </row>
    <row r="170" spans="3:6">
      <c r="C170" s="373"/>
      <c r="D170" s="373"/>
      <c r="E170" s="373"/>
      <c r="F170" s="373"/>
    </row>
    <row r="171" spans="3:6">
      <c r="C171" s="373"/>
      <c r="D171" s="373"/>
      <c r="E171" s="373"/>
      <c r="F171" s="373"/>
    </row>
    <row r="172" spans="3:6">
      <c r="C172" s="373"/>
      <c r="D172" s="373"/>
      <c r="E172" s="373"/>
      <c r="F172" s="373"/>
    </row>
    <row r="173" spans="3:6">
      <c r="C173" s="373"/>
      <c r="D173" s="373"/>
      <c r="E173" s="373"/>
      <c r="F173" s="373"/>
    </row>
    <row r="174" spans="3:6">
      <c r="C174" s="373"/>
      <c r="D174" s="373"/>
      <c r="E174" s="373"/>
      <c r="F174" s="373"/>
    </row>
    <row r="175" spans="3:6">
      <c r="C175" s="373"/>
      <c r="D175" s="373"/>
      <c r="E175" s="373"/>
      <c r="F175" s="373"/>
    </row>
    <row r="176" spans="3:6">
      <c r="C176" s="373"/>
      <c r="D176" s="373"/>
      <c r="E176" s="373"/>
      <c r="F176" s="373"/>
    </row>
    <row r="177" spans="3:6">
      <c r="C177" s="373"/>
      <c r="D177" s="373"/>
      <c r="E177" s="373"/>
      <c r="F177" s="373"/>
    </row>
    <row r="178" spans="3:6">
      <c r="C178" s="373"/>
      <c r="D178" s="373"/>
      <c r="E178" s="373"/>
      <c r="F178" s="373"/>
    </row>
    <row r="179" spans="3:6">
      <c r="C179" s="373"/>
      <c r="D179" s="373"/>
      <c r="E179" s="373"/>
      <c r="F179" s="373"/>
    </row>
    <row r="180" spans="3:6">
      <c r="C180" s="373"/>
      <c r="D180" s="373"/>
      <c r="E180" s="373"/>
      <c r="F180" s="373"/>
    </row>
    <row r="181" spans="3:6">
      <c r="C181" s="373"/>
      <c r="D181" s="373"/>
      <c r="E181" s="373"/>
      <c r="F181" s="373"/>
    </row>
    <row r="182" spans="3:6">
      <c r="C182" s="373"/>
      <c r="D182" s="373"/>
      <c r="E182" s="373"/>
      <c r="F182" s="373"/>
    </row>
    <row r="183" spans="3:6">
      <c r="C183" s="373"/>
      <c r="D183" s="373"/>
      <c r="E183" s="373"/>
      <c r="F183" s="373"/>
    </row>
    <row r="184" spans="3:6">
      <c r="C184" s="373"/>
      <c r="D184" s="373"/>
      <c r="E184" s="373"/>
      <c r="F184" s="373"/>
    </row>
    <row r="185" spans="3:6">
      <c r="C185" s="373"/>
      <c r="D185" s="373"/>
      <c r="E185" s="373"/>
      <c r="F185" s="373"/>
    </row>
    <row r="186" spans="3:6">
      <c r="C186" s="373"/>
      <c r="D186" s="373"/>
      <c r="E186" s="373"/>
      <c r="F186" s="373"/>
    </row>
    <row r="187" spans="3:6">
      <c r="C187" s="373"/>
      <c r="D187" s="373"/>
      <c r="E187" s="373"/>
      <c r="F187" s="373"/>
    </row>
    <row r="188" spans="3:6">
      <c r="C188" s="373"/>
      <c r="D188" s="373"/>
      <c r="E188" s="373"/>
      <c r="F188" s="373"/>
    </row>
    <row r="189" spans="3:6">
      <c r="C189" s="373"/>
      <c r="D189" s="373"/>
      <c r="E189" s="373"/>
      <c r="F189" s="373"/>
    </row>
    <row r="190" spans="3:6">
      <c r="C190" s="373"/>
      <c r="D190" s="373"/>
      <c r="E190" s="373"/>
      <c r="F190" s="373"/>
    </row>
    <row r="191" spans="3:6">
      <c r="C191" s="373"/>
      <c r="D191" s="373"/>
      <c r="E191" s="373"/>
      <c r="F191" s="373"/>
    </row>
  </sheetData>
  <mergeCells count="25">
    <mergeCell ref="A6:A8"/>
    <mergeCell ref="B6:B8"/>
    <mergeCell ref="C6:C8"/>
    <mergeCell ref="A1:G1"/>
    <mergeCell ref="A4:G4"/>
    <mergeCell ref="A3:G3"/>
    <mergeCell ref="A2:G2"/>
    <mergeCell ref="F7:G7"/>
    <mergeCell ref="D6:G6"/>
    <mergeCell ref="D7:E7"/>
    <mergeCell ref="A41:G41"/>
    <mergeCell ref="B24:B30"/>
    <mergeCell ref="B31:B39"/>
    <mergeCell ref="A31:A39"/>
    <mergeCell ref="A9:A11"/>
    <mergeCell ref="A12:A14"/>
    <mergeCell ref="A19:A21"/>
    <mergeCell ref="A24:A30"/>
    <mergeCell ref="B12:B14"/>
    <mergeCell ref="B19:B21"/>
    <mergeCell ref="B9:B11"/>
    <mergeCell ref="A15:A18"/>
    <mergeCell ref="B15:B18"/>
    <mergeCell ref="A22:A23"/>
    <mergeCell ref="B22:B23"/>
  </mergeCells>
  <printOptions horizontalCentered="1"/>
  <pageMargins left="0.75" right="0.75" top="0.77" bottom="0.73" header="0.5" footer="0.5"/>
  <pageSetup scale="73" firstPageNumber="4" fitToHeight="0" orientation="portrait" useFirstPageNumber="1" verticalDpi="300" r:id="rId1"/>
  <headerFooter alignWithMargins="0">
    <oddFooter>&amp;CSection 6, Page &amp;P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S121"/>
  <sheetViews>
    <sheetView view="pageBreakPreview" topLeftCell="A64" zoomScaleNormal="100" zoomScaleSheetLayoutView="100" workbookViewId="0">
      <selection activeCell="D18" sqref="D18:D25"/>
    </sheetView>
  </sheetViews>
  <sheetFormatPr defaultColWidth="9.140625" defaultRowHeight="14.25"/>
  <cols>
    <col min="1" max="1" width="33.42578125" style="389" customWidth="1"/>
    <col min="2" max="2" width="10.7109375" style="389" customWidth="1"/>
    <col min="3" max="3" width="12.7109375" style="389" customWidth="1"/>
    <col min="4" max="4" width="15" style="389" customWidth="1"/>
    <col min="5" max="5" width="13.42578125" style="389" customWidth="1"/>
    <col min="6" max="8" width="12.7109375" style="389" customWidth="1"/>
    <col min="9" max="9" width="15.28515625" style="389" customWidth="1"/>
    <col min="10" max="10" width="16.5703125" style="389" bestFit="1" customWidth="1"/>
    <col min="11" max="11" width="12.42578125" style="389" bestFit="1" customWidth="1"/>
    <col min="12" max="12" width="14" style="389" bestFit="1" customWidth="1"/>
    <col min="13" max="13" width="10.7109375" style="389" customWidth="1"/>
    <col min="14" max="14" width="13.140625" style="389" customWidth="1"/>
    <col min="15" max="15" width="14.28515625" style="389" customWidth="1"/>
    <col min="16" max="16" width="16.7109375" style="389" customWidth="1"/>
    <col min="17" max="21" width="9.140625" style="389"/>
    <col min="22" max="22" width="33.85546875" style="389" bestFit="1" customWidth="1"/>
    <col min="23" max="24" width="9.42578125" style="389" bestFit="1" customWidth="1"/>
    <col min="25" max="16384" width="9.140625" style="389"/>
  </cols>
  <sheetData>
    <row r="1" spans="1:19">
      <c r="A1" s="984" t="s">
        <v>504</v>
      </c>
      <c r="B1" s="984"/>
      <c r="C1" s="984"/>
      <c r="D1" s="984"/>
      <c r="E1" s="984"/>
      <c r="F1" s="984"/>
      <c r="G1" s="984"/>
      <c r="H1" s="984"/>
      <c r="I1" s="984"/>
      <c r="J1" s="390"/>
      <c r="O1" s="390"/>
      <c r="P1" s="389" t="s">
        <v>503</v>
      </c>
    </row>
    <row r="2" spans="1:19">
      <c r="A2" s="984" t="s">
        <v>502</v>
      </c>
      <c r="B2" s="984"/>
      <c r="C2" s="984"/>
      <c r="D2" s="984"/>
      <c r="E2" s="984"/>
      <c r="F2" s="984"/>
      <c r="G2" s="984"/>
      <c r="H2" s="984"/>
      <c r="I2" s="984"/>
      <c r="J2" s="390"/>
      <c r="K2" s="985" t="s">
        <v>501</v>
      </c>
      <c r="L2" s="985"/>
      <c r="O2" s="390" t="s">
        <v>501</v>
      </c>
      <c r="P2" s="389" t="s">
        <v>500</v>
      </c>
    </row>
    <row r="3" spans="1:19">
      <c r="A3" s="984" t="str">
        <f>'Table 1 - Emissions Summary'!A3:G3</f>
        <v>CAMINO REAL LANDFILL</v>
      </c>
      <c r="B3" s="984"/>
      <c r="C3" s="984"/>
      <c r="D3" s="984"/>
      <c r="E3" s="984"/>
      <c r="F3" s="984"/>
      <c r="G3" s="984"/>
      <c r="H3" s="984"/>
      <c r="I3" s="984"/>
      <c r="K3" s="389" t="s">
        <v>499</v>
      </c>
    </row>
    <row r="4" spans="1:19">
      <c r="A4" s="984" t="str">
        <f>'Table 1 - Emissions Summary'!A4:G4</f>
        <v>SUNLAND PARK, NEW MEXICO</v>
      </c>
      <c r="B4" s="984"/>
      <c r="C4" s="984"/>
      <c r="D4" s="984"/>
      <c r="E4" s="984"/>
      <c r="F4" s="984"/>
      <c r="G4" s="984"/>
      <c r="H4" s="984"/>
      <c r="I4" s="984"/>
      <c r="J4" s="389" t="s">
        <v>488</v>
      </c>
      <c r="K4" s="389">
        <v>164</v>
      </c>
      <c r="M4" s="389" t="s">
        <v>498</v>
      </c>
      <c r="S4" s="389">
        <v>1500</v>
      </c>
    </row>
    <row r="5" spans="1:19">
      <c r="A5" s="446"/>
      <c r="B5" s="392"/>
      <c r="C5" s="392"/>
      <c r="D5" s="392"/>
      <c r="E5" s="392"/>
      <c r="F5" s="392"/>
      <c r="G5" s="392"/>
      <c r="H5" s="392"/>
      <c r="I5" s="392"/>
      <c r="J5" s="390" t="s">
        <v>485</v>
      </c>
      <c r="K5" s="389">
        <f>921/2</f>
        <v>460.5</v>
      </c>
      <c r="M5" s="389" t="s">
        <v>497</v>
      </c>
      <c r="S5" s="389">
        <v>2000</v>
      </c>
    </row>
    <row r="6" spans="1:19">
      <c r="A6" s="964" t="s">
        <v>496</v>
      </c>
      <c r="B6" s="965"/>
      <c r="C6" s="965"/>
      <c r="D6" s="965"/>
      <c r="E6" s="965"/>
      <c r="F6" s="966"/>
      <c r="G6" s="392"/>
      <c r="H6" s="392"/>
      <c r="I6" s="392"/>
      <c r="J6" s="390" t="s">
        <v>483</v>
      </c>
      <c r="K6" s="389">
        <v>485</v>
      </c>
      <c r="M6" s="389" t="s">
        <v>492</v>
      </c>
    </row>
    <row r="7" spans="1:19">
      <c r="A7" s="958" t="s">
        <v>495</v>
      </c>
      <c r="B7" s="959"/>
      <c r="C7" s="959" t="s">
        <v>494</v>
      </c>
      <c r="D7" s="959"/>
      <c r="E7" s="959" t="s">
        <v>493</v>
      </c>
      <c r="F7" s="962"/>
      <c r="G7" s="392"/>
      <c r="H7" s="392"/>
      <c r="I7" s="392"/>
      <c r="J7" s="390" t="s">
        <v>481</v>
      </c>
      <c r="K7" s="390">
        <v>485</v>
      </c>
      <c r="M7" s="389" t="s">
        <v>492</v>
      </c>
    </row>
    <row r="8" spans="1:19">
      <c r="A8" s="960"/>
      <c r="B8" s="961"/>
      <c r="C8" s="394" t="s">
        <v>401</v>
      </c>
      <c r="D8" s="394" t="s">
        <v>472</v>
      </c>
      <c r="E8" s="394" t="s">
        <v>401</v>
      </c>
      <c r="F8" s="393" t="s">
        <v>472</v>
      </c>
      <c r="G8" s="392"/>
      <c r="H8" s="392"/>
      <c r="I8" s="392"/>
      <c r="J8" s="390"/>
    </row>
    <row r="9" spans="1:19">
      <c r="A9" s="967" t="s">
        <v>491</v>
      </c>
      <c r="B9" s="968"/>
      <c r="C9" s="438">
        <f>K4</f>
        <v>164</v>
      </c>
      <c r="D9" s="391">
        <f>C9/5280</f>
        <v>3.1060606060606059E-2</v>
      </c>
      <c r="E9" s="438">
        <f>C9*2</f>
        <v>328</v>
      </c>
      <c r="F9" s="391">
        <f>E9/5280</f>
        <v>6.2121212121212119E-2</v>
      </c>
      <c r="G9" s="392"/>
      <c r="H9" s="392"/>
      <c r="I9" s="392"/>
      <c r="J9" s="390"/>
      <c r="K9" s="389" t="s">
        <v>490</v>
      </c>
      <c r="R9" s="447"/>
      <c r="S9" s="446"/>
    </row>
    <row r="10" spans="1:19">
      <c r="A10" s="967" t="s">
        <v>489</v>
      </c>
      <c r="B10" s="968"/>
      <c r="C10" s="438">
        <f>K5</f>
        <v>460.5</v>
      </c>
      <c r="D10" s="391">
        <f>C10/5280</f>
        <v>8.7215909090909094E-2</v>
      </c>
      <c r="E10" s="438">
        <f>C10*2</f>
        <v>921</v>
      </c>
      <c r="F10" s="391">
        <f>E10/5280</f>
        <v>0.17443181818181819</v>
      </c>
      <c r="G10" s="392"/>
      <c r="H10" s="392"/>
      <c r="I10" s="392"/>
      <c r="J10" s="389" t="s">
        <v>488</v>
      </c>
      <c r="K10" s="389">
        <f>60+120+740+620</f>
        <v>1540</v>
      </c>
      <c r="M10" s="389" t="s">
        <v>487</v>
      </c>
      <c r="R10" s="447"/>
      <c r="S10" s="446"/>
    </row>
    <row r="11" spans="1:19">
      <c r="A11" s="967" t="s">
        <v>486</v>
      </c>
      <c r="B11" s="968"/>
      <c r="C11" s="438">
        <f>K6</f>
        <v>485</v>
      </c>
      <c r="D11" s="391">
        <f>C11/5280</f>
        <v>9.1856060606060608E-2</v>
      </c>
      <c r="E11" s="438">
        <f>C11*2</f>
        <v>970</v>
      </c>
      <c r="F11" s="391">
        <f>E11/5280</f>
        <v>0.18371212121212122</v>
      </c>
      <c r="G11" s="392"/>
      <c r="H11" s="392"/>
      <c r="I11" s="392"/>
      <c r="J11" s="390" t="s">
        <v>485</v>
      </c>
      <c r="K11" s="389">
        <v>0</v>
      </c>
      <c r="M11" s="389" t="s">
        <v>484</v>
      </c>
      <c r="R11" s="447"/>
      <c r="S11" s="446"/>
    </row>
    <row r="12" spans="1:19">
      <c r="G12" s="392"/>
      <c r="H12" s="392"/>
      <c r="I12" s="392"/>
      <c r="J12" s="390" t="s">
        <v>483</v>
      </c>
      <c r="K12" s="389">
        <f>0.5*(0.6*5280)</f>
        <v>1584</v>
      </c>
      <c r="M12" s="389" t="s">
        <v>482</v>
      </c>
      <c r="Q12" s="446"/>
    </row>
    <row r="13" spans="1:19">
      <c r="A13" s="446"/>
      <c r="B13" s="392"/>
      <c r="C13" s="392"/>
      <c r="D13" s="392"/>
      <c r="E13" s="392"/>
      <c r="F13" s="392"/>
      <c r="G13" s="392"/>
      <c r="H13" s="392"/>
      <c r="I13" s="392"/>
      <c r="J13" s="390" t="s">
        <v>481</v>
      </c>
      <c r="K13" s="389">
        <f>0.5*(1*5280)</f>
        <v>2640</v>
      </c>
      <c r="M13" s="389" t="s">
        <v>480</v>
      </c>
    </row>
    <row r="14" spans="1:19">
      <c r="A14" s="964" t="s">
        <v>479</v>
      </c>
      <c r="B14" s="965"/>
      <c r="C14" s="965"/>
      <c r="D14" s="965"/>
      <c r="E14" s="965"/>
      <c r="F14" s="965"/>
      <c r="G14" s="965"/>
      <c r="H14" s="965"/>
      <c r="I14" s="966"/>
      <c r="J14" s="390"/>
    </row>
    <row r="15" spans="1:19">
      <c r="A15" s="958" t="s">
        <v>455</v>
      </c>
      <c r="B15" s="959"/>
      <c r="C15" s="977" t="s">
        <v>478</v>
      </c>
      <c r="D15" s="977" t="s">
        <v>477</v>
      </c>
      <c r="E15" s="977" t="s">
        <v>476</v>
      </c>
      <c r="F15" s="977" t="s">
        <v>475</v>
      </c>
      <c r="G15" s="977"/>
      <c r="H15" s="959" t="s">
        <v>402</v>
      </c>
      <c r="I15" s="962"/>
      <c r="K15" s="390"/>
    </row>
    <row r="16" spans="1:19">
      <c r="A16" s="958"/>
      <c r="B16" s="959"/>
      <c r="C16" s="977"/>
      <c r="D16" s="977"/>
      <c r="E16" s="977"/>
      <c r="F16" s="977"/>
      <c r="G16" s="977"/>
      <c r="H16" s="445" t="s">
        <v>474</v>
      </c>
      <c r="I16" s="444" t="s">
        <v>473</v>
      </c>
      <c r="K16" s="390"/>
    </row>
    <row r="17" spans="1:18">
      <c r="A17" s="960"/>
      <c r="B17" s="961"/>
      <c r="C17" s="978"/>
      <c r="D17" s="978"/>
      <c r="E17" s="978"/>
      <c r="F17" s="394" t="s">
        <v>401</v>
      </c>
      <c r="G17" s="394" t="s">
        <v>472</v>
      </c>
      <c r="H17" s="443" t="s">
        <v>471</v>
      </c>
      <c r="I17" s="393" t="s">
        <v>471</v>
      </c>
      <c r="J17" s="437" t="s">
        <v>470</v>
      </c>
      <c r="K17" s="409">
        <v>2013</v>
      </c>
      <c r="L17" s="389">
        <v>2014</v>
      </c>
      <c r="N17" s="389">
        <v>2021</v>
      </c>
      <c r="O17" s="389">
        <v>2080</v>
      </c>
    </row>
    <row r="18" spans="1:18">
      <c r="A18" s="980" t="s">
        <v>469</v>
      </c>
      <c r="B18" s="981"/>
      <c r="C18" s="442">
        <v>1</v>
      </c>
      <c r="D18" s="441">
        <f t="shared" ref="D18:D23" si="0">N18</f>
        <v>38563</v>
      </c>
      <c r="E18" s="440">
        <f t="shared" ref="E18:E25" si="1">D18/$C$28</f>
        <v>123.20447284345047</v>
      </c>
      <c r="F18" s="438">
        <f>E9</f>
        <v>328</v>
      </c>
      <c r="G18" s="391">
        <f t="shared" ref="G18:G25" si="2">F18/5280</f>
        <v>6.2121212121212119E-2</v>
      </c>
      <c r="H18" s="439">
        <f t="shared" ref="H18:H25" si="3">$G18*$E18</f>
        <v>7.6536111917901053</v>
      </c>
      <c r="I18" s="438">
        <f t="shared" ref="I18:I25" si="4">$H18*$C$28</f>
        <v>2395.5803030303032</v>
      </c>
      <c r="J18" s="427">
        <v>38563</v>
      </c>
      <c r="K18" s="427">
        <v>31735</v>
      </c>
      <c r="L18" s="427">
        <v>25755</v>
      </c>
      <c r="M18" s="427"/>
      <c r="N18" s="427">
        <f t="shared" ref="N18:N23" si="5">J18</f>
        <v>38563</v>
      </c>
      <c r="O18" s="389">
        <f t="shared" ref="O18:O23" si="6">ROUNDUP(J18*$O$28/$J$28,0)</f>
        <v>41682</v>
      </c>
      <c r="P18" s="389">
        <f t="shared" ref="P18:P23" si="7">O18*G18</f>
        <v>2589.3363636363633</v>
      </c>
      <c r="R18" s="389">
        <f>O18*'Table 2b - Unpaved'!G18</f>
        <v>77964.286363636362</v>
      </c>
    </row>
    <row r="19" spans="1:18">
      <c r="A19" s="980" t="s">
        <v>468</v>
      </c>
      <c r="B19" s="981"/>
      <c r="C19" s="442">
        <v>1</v>
      </c>
      <c r="D19" s="441">
        <f t="shared" si="0"/>
        <v>36481</v>
      </c>
      <c r="E19" s="440">
        <f t="shared" si="1"/>
        <v>116.55271565495208</v>
      </c>
      <c r="F19" s="438">
        <f>E9</f>
        <v>328</v>
      </c>
      <c r="G19" s="391">
        <f t="shared" si="2"/>
        <v>6.2121212121212119E-2</v>
      </c>
      <c r="H19" s="439">
        <f t="shared" si="3"/>
        <v>7.240395972504599</v>
      </c>
      <c r="I19" s="438">
        <f t="shared" si="4"/>
        <v>2266.2439393939394</v>
      </c>
      <c r="J19" s="427">
        <v>36481</v>
      </c>
      <c r="K19" s="427">
        <v>33463</v>
      </c>
      <c r="L19" s="427">
        <v>35983</v>
      </c>
      <c r="M19" s="427"/>
      <c r="N19" s="427">
        <f t="shared" si="5"/>
        <v>36481</v>
      </c>
      <c r="O19" s="389">
        <f t="shared" si="6"/>
        <v>39432</v>
      </c>
      <c r="P19" s="389">
        <f t="shared" si="7"/>
        <v>2449.5636363636363</v>
      </c>
      <c r="R19" s="389">
        <f>O19*'Table 2b - Unpaved'!G19</f>
        <v>73755.763636363627</v>
      </c>
    </row>
    <row r="20" spans="1:18">
      <c r="A20" s="980" t="s">
        <v>467</v>
      </c>
      <c r="B20" s="981"/>
      <c r="C20" s="442">
        <v>1</v>
      </c>
      <c r="D20" s="441">
        <f t="shared" si="0"/>
        <v>31054</v>
      </c>
      <c r="E20" s="440">
        <f t="shared" si="1"/>
        <v>99.214057507987221</v>
      </c>
      <c r="F20" s="438">
        <f>E9</f>
        <v>328</v>
      </c>
      <c r="G20" s="391">
        <f t="shared" si="2"/>
        <v>6.2121212121212119E-2</v>
      </c>
      <c r="H20" s="439">
        <f t="shared" si="3"/>
        <v>6.1632975118598123</v>
      </c>
      <c r="I20" s="438">
        <f t="shared" si="4"/>
        <v>1929.1121212121213</v>
      </c>
      <c r="J20" s="427">
        <v>31054</v>
      </c>
      <c r="K20" s="427">
        <v>19127</v>
      </c>
      <c r="L20" s="427">
        <v>20767</v>
      </c>
      <c r="M20" s="427"/>
      <c r="N20" s="427">
        <f t="shared" si="5"/>
        <v>31054</v>
      </c>
      <c r="O20" s="389">
        <f t="shared" si="6"/>
        <v>33566</v>
      </c>
      <c r="P20" s="389">
        <f t="shared" si="7"/>
        <v>2085.1606060606059</v>
      </c>
      <c r="R20" s="389">
        <f>O20*'Table 2b - Unpaved'!G20</f>
        <v>62783.677272727269</v>
      </c>
    </row>
    <row r="21" spans="1:18">
      <c r="A21" s="980" t="s">
        <v>466</v>
      </c>
      <c r="B21" s="981"/>
      <c r="C21" s="442">
        <v>1</v>
      </c>
      <c r="D21" s="441">
        <f t="shared" si="0"/>
        <v>1107</v>
      </c>
      <c r="E21" s="440">
        <f t="shared" si="1"/>
        <v>3.5367412140575079</v>
      </c>
      <c r="F21" s="438">
        <f>E9</f>
        <v>328</v>
      </c>
      <c r="G21" s="391">
        <f t="shared" si="2"/>
        <v>6.2121212121212119E-2</v>
      </c>
      <c r="H21" s="439">
        <f t="shared" si="3"/>
        <v>0.21970665117629973</v>
      </c>
      <c r="I21" s="438">
        <f t="shared" si="4"/>
        <v>68.768181818181816</v>
      </c>
      <c r="J21" s="427">
        <v>1107</v>
      </c>
      <c r="K21" s="427">
        <v>726</v>
      </c>
      <c r="L21" s="427">
        <v>734</v>
      </c>
      <c r="M21" s="427"/>
      <c r="N21" s="427">
        <f t="shared" si="5"/>
        <v>1107</v>
      </c>
      <c r="O21" s="389">
        <f t="shared" si="6"/>
        <v>1197</v>
      </c>
      <c r="P21" s="389">
        <f t="shared" si="7"/>
        <v>74.359090909090909</v>
      </c>
      <c r="R21" s="389">
        <f>O21*'Table 2b - Unpaved'!G21</f>
        <v>2238.9340909090906</v>
      </c>
    </row>
    <row r="22" spans="1:18">
      <c r="A22" s="980" t="s">
        <v>465</v>
      </c>
      <c r="B22" s="981"/>
      <c r="C22" s="442">
        <v>1</v>
      </c>
      <c r="D22" s="441">
        <f t="shared" si="0"/>
        <v>3756</v>
      </c>
      <c r="E22" s="440">
        <f t="shared" si="1"/>
        <v>12</v>
      </c>
      <c r="F22" s="438">
        <f>E9</f>
        <v>328</v>
      </c>
      <c r="G22" s="391">
        <f t="shared" si="2"/>
        <v>6.2121212121212119E-2</v>
      </c>
      <c r="H22" s="439">
        <f t="shared" si="3"/>
        <v>0.74545454545454537</v>
      </c>
      <c r="I22" s="438">
        <f t="shared" si="4"/>
        <v>233.32727272727271</v>
      </c>
      <c r="J22" s="427">
        <v>3756</v>
      </c>
      <c r="K22" s="427">
        <v>2399</v>
      </c>
      <c r="L22" s="427">
        <v>2798</v>
      </c>
      <c r="M22" s="427"/>
      <c r="N22" s="427">
        <f t="shared" si="5"/>
        <v>3756</v>
      </c>
      <c r="O22" s="389">
        <f t="shared" si="6"/>
        <v>4060</v>
      </c>
      <c r="P22" s="389">
        <f t="shared" si="7"/>
        <v>252.21212121212119</v>
      </c>
      <c r="R22" s="389">
        <f>O22*'Table 2b - Unpaved'!G22</f>
        <v>7594.045454545454</v>
      </c>
    </row>
    <row r="23" spans="1:18">
      <c r="A23" s="980" t="s">
        <v>464</v>
      </c>
      <c r="B23" s="981"/>
      <c r="C23" s="442">
        <v>2</v>
      </c>
      <c r="D23" s="441">
        <f t="shared" si="0"/>
        <v>3440</v>
      </c>
      <c r="E23" s="440">
        <f t="shared" si="1"/>
        <v>10.990415335463259</v>
      </c>
      <c r="F23" s="438">
        <f>E10</f>
        <v>921</v>
      </c>
      <c r="G23" s="391">
        <f t="shared" si="2"/>
        <v>0.17443181818181819</v>
      </c>
      <c r="H23" s="439">
        <f t="shared" si="3"/>
        <v>1.9170781295381936</v>
      </c>
      <c r="I23" s="438">
        <f t="shared" si="4"/>
        <v>600.04545454545462</v>
      </c>
      <c r="J23" s="427">
        <v>3440</v>
      </c>
      <c r="K23" s="427">
        <v>2871</v>
      </c>
      <c r="L23" s="427">
        <v>3842</v>
      </c>
      <c r="M23" s="427"/>
      <c r="N23" s="427">
        <f t="shared" si="5"/>
        <v>3440</v>
      </c>
      <c r="O23" s="389">
        <f t="shared" si="6"/>
        <v>3719</v>
      </c>
      <c r="P23" s="389">
        <f t="shared" si="7"/>
        <v>648.71193181818182</v>
      </c>
      <c r="R23" s="389">
        <f>O23*'Table 2b - Unpaved'!G23</f>
        <v>0</v>
      </c>
    </row>
    <row r="24" spans="1:18">
      <c r="A24" s="980" t="s">
        <v>463</v>
      </c>
      <c r="B24" s="981"/>
      <c r="C24" s="442">
        <v>3</v>
      </c>
      <c r="D24" s="441">
        <f>J24*C28</f>
        <v>5321</v>
      </c>
      <c r="E24" s="440">
        <f t="shared" si="1"/>
        <v>17</v>
      </c>
      <c r="F24" s="438">
        <f>E11</f>
        <v>970</v>
      </c>
      <c r="G24" s="391">
        <f t="shared" si="2"/>
        <v>0.18371212121212122</v>
      </c>
      <c r="H24" s="439">
        <f t="shared" si="3"/>
        <v>3.1231060606060606</v>
      </c>
      <c r="I24" s="438">
        <f t="shared" si="4"/>
        <v>977.532196969697</v>
      </c>
      <c r="J24" s="427">
        <v>17</v>
      </c>
      <c r="K24" s="437"/>
      <c r="L24" s="422"/>
      <c r="M24" s="970"/>
      <c r="N24" s="970"/>
      <c r="O24" s="979"/>
      <c r="P24" s="979"/>
    </row>
    <row r="25" spans="1:18">
      <c r="A25" s="980" t="s">
        <v>462</v>
      </c>
      <c r="B25" s="981"/>
      <c r="C25" s="442">
        <v>3</v>
      </c>
      <c r="D25" s="441">
        <f>J25*C28</f>
        <v>4695</v>
      </c>
      <c r="E25" s="440">
        <f t="shared" si="1"/>
        <v>15</v>
      </c>
      <c r="F25" s="438">
        <f>E11</f>
        <v>970</v>
      </c>
      <c r="G25" s="391">
        <f t="shared" si="2"/>
        <v>0.18371212121212122</v>
      </c>
      <c r="H25" s="439">
        <f t="shared" si="3"/>
        <v>2.7556818181818183</v>
      </c>
      <c r="I25" s="438">
        <f t="shared" si="4"/>
        <v>862.52840909090912</v>
      </c>
      <c r="J25" s="427">
        <v>15</v>
      </c>
      <c r="K25" s="437"/>
      <c r="L25" s="422"/>
      <c r="M25" s="422"/>
      <c r="N25" s="422"/>
      <c r="O25" s="979"/>
      <c r="P25" s="979"/>
    </row>
    <row r="26" spans="1:18">
      <c r="A26" s="982" t="s">
        <v>153</v>
      </c>
      <c r="B26" s="983"/>
      <c r="C26" s="436" t="s">
        <v>261</v>
      </c>
      <c r="D26" s="432">
        <f>SUM(D18:D25)</f>
        <v>124417</v>
      </c>
      <c r="E26" s="435">
        <f>SUM(E18:E25)</f>
        <v>397.4984025559105</v>
      </c>
      <c r="F26" s="432" t="s">
        <v>261</v>
      </c>
      <c r="G26" s="434" t="s">
        <v>261</v>
      </c>
      <c r="H26" s="433">
        <f>SUM(H18:H25)</f>
        <v>29.818331881111433</v>
      </c>
      <c r="I26" s="432">
        <f>SUM(I18:I25)</f>
        <v>9333.1378787878803</v>
      </c>
      <c r="J26" s="431"/>
      <c r="K26" s="399">
        <f>SUM(K18:K23,E24:E25)</f>
        <v>90353</v>
      </c>
      <c r="L26" s="399">
        <f>SUM(L18:L23,D24:D25)</f>
        <v>99895</v>
      </c>
      <c r="O26" s="399">
        <f>SUM(O18:O23,D24:D25)</f>
        <v>133672</v>
      </c>
      <c r="P26" s="399">
        <f>SUM(P18:P23,I24:I25)</f>
        <v>9939.404356060606</v>
      </c>
      <c r="Q26" s="429">
        <f>P26/I26-1</f>
        <v>6.495848289680084E-2</v>
      </c>
      <c r="R26" s="389" t="s">
        <v>461</v>
      </c>
    </row>
    <row r="27" spans="1:18">
      <c r="A27" s="409"/>
      <c r="B27" s="412"/>
      <c r="C27" s="430"/>
      <c r="D27" s="390"/>
      <c r="E27" s="390"/>
      <c r="F27" s="390"/>
      <c r="G27" s="390"/>
      <c r="H27" s="390"/>
      <c r="I27" s="390"/>
      <c r="M27" s="422"/>
      <c r="N27" s="422"/>
      <c r="O27" s="422"/>
      <c r="P27" s="422"/>
      <c r="Q27" s="429">
        <f>SUM(R18:R23,'Table 2b - Unpaved'!I24:I25)/'Table 2b - Unpaved'!I26-1</f>
        <v>7.7931588068277824E-2</v>
      </c>
      <c r="R27" s="389" t="s">
        <v>460</v>
      </c>
    </row>
    <row r="28" spans="1:18">
      <c r="A28" s="409" t="s">
        <v>459</v>
      </c>
      <c r="B28" s="412"/>
      <c r="C28" s="427">
        <v>313</v>
      </c>
      <c r="D28" s="390" t="s">
        <v>316</v>
      </c>
      <c r="J28" s="389">
        <v>583650</v>
      </c>
      <c r="K28" s="389">
        <v>432440</v>
      </c>
      <c r="L28" s="389">
        <v>458113</v>
      </c>
      <c r="M28" s="422"/>
      <c r="N28" s="428">
        <v>563421</v>
      </c>
      <c r="O28" s="422">
        <v>630854.78641606797</v>
      </c>
      <c r="P28" s="422"/>
      <c r="Q28" s="429"/>
    </row>
    <row r="29" spans="1:18">
      <c r="A29" s="409" t="s">
        <v>458</v>
      </c>
      <c r="B29" s="412"/>
      <c r="C29" s="427">
        <f>365-C28</f>
        <v>52</v>
      </c>
      <c r="D29" s="390" t="s">
        <v>316</v>
      </c>
      <c r="N29" s="426"/>
    </row>
    <row r="30" spans="1:18">
      <c r="A30" s="409" t="s">
        <v>457</v>
      </c>
      <c r="B30" s="412"/>
      <c r="C30" s="425">
        <f>(11.5*5+8.5*1)/6</f>
        <v>11</v>
      </c>
      <c r="D30" s="390" t="s">
        <v>394</v>
      </c>
      <c r="K30" s="417">
        <f>SUM(K18:K23)</f>
        <v>90321</v>
      </c>
      <c r="L30" s="417">
        <f>SUM(L18:L23)</f>
        <v>89879</v>
      </c>
    </row>
    <row r="31" spans="1:18" s="390" customFormat="1">
      <c r="A31" s="424"/>
      <c r="B31" s="409"/>
      <c r="C31" s="423"/>
      <c r="K31" s="389"/>
      <c r="L31" s="421"/>
      <c r="M31" s="421"/>
      <c r="N31" s="421"/>
      <c r="O31" s="421"/>
      <c r="P31" s="389"/>
    </row>
    <row r="32" spans="1:18">
      <c r="A32" s="696" t="s">
        <v>456</v>
      </c>
      <c r="B32" s="696"/>
      <c r="C32" s="697"/>
      <c r="D32" s="698"/>
      <c r="E32" s="698"/>
      <c r="F32" s="698"/>
      <c r="G32" s="698"/>
      <c r="H32" s="698"/>
      <c r="I32" s="698"/>
      <c r="J32" s="390"/>
      <c r="K32" s="969"/>
      <c r="L32" s="969"/>
      <c r="M32" s="421"/>
      <c r="N32" s="421"/>
      <c r="O32" s="421"/>
    </row>
    <row r="33" spans="1:15">
      <c r="A33" s="697" t="s">
        <v>390</v>
      </c>
      <c r="B33" s="698"/>
      <c r="C33" s="698"/>
      <c r="D33" s="698"/>
      <c r="E33" s="698"/>
      <c r="F33" s="698"/>
      <c r="G33" s="698"/>
      <c r="H33" s="698"/>
      <c r="I33" s="698"/>
      <c r="J33" s="390"/>
      <c r="K33" s="969"/>
      <c r="L33" s="969"/>
      <c r="M33" s="422"/>
      <c r="N33" s="421"/>
      <c r="O33" s="421"/>
    </row>
    <row r="34" spans="1:15">
      <c r="A34" s="698" t="s">
        <v>389</v>
      </c>
      <c r="B34" s="698"/>
      <c r="C34" s="698"/>
      <c r="D34" s="698"/>
      <c r="E34" s="698"/>
      <c r="F34" s="698"/>
      <c r="G34" s="698"/>
      <c r="H34" s="698"/>
      <c r="I34" s="698"/>
      <c r="J34" s="390"/>
      <c r="K34" s="969"/>
      <c r="L34" s="969"/>
      <c r="M34" s="421"/>
      <c r="N34" s="421"/>
      <c r="O34" s="420"/>
    </row>
    <row r="35" spans="1:15">
      <c r="A35" s="698" t="s">
        <v>388</v>
      </c>
      <c r="B35" s="698"/>
      <c r="C35" s="698"/>
      <c r="D35" s="698"/>
      <c r="E35" s="698"/>
      <c r="F35" s="698"/>
      <c r="G35" s="698"/>
      <c r="H35" s="698"/>
      <c r="I35" s="698"/>
      <c r="J35" s="390"/>
    </row>
    <row r="36" spans="1:15">
      <c r="A36" s="698" t="s">
        <v>387</v>
      </c>
      <c r="B36" s="698"/>
      <c r="C36" s="698"/>
      <c r="D36" s="699">
        <v>0.4</v>
      </c>
      <c r="E36" s="698" t="s">
        <v>744</v>
      </c>
      <c r="F36" s="698"/>
      <c r="G36" s="700"/>
      <c r="H36" s="698"/>
      <c r="I36" s="698"/>
      <c r="J36" s="390"/>
    </row>
    <row r="37" spans="1:15">
      <c r="A37" s="698"/>
      <c r="B37" s="698"/>
      <c r="C37" s="698"/>
      <c r="D37" s="699">
        <v>0.9</v>
      </c>
      <c r="E37" s="698" t="s">
        <v>745</v>
      </c>
      <c r="F37" s="698"/>
      <c r="G37" s="700"/>
      <c r="H37" s="698"/>
      <c r="I37" s="698"/>
      <c r="J37" s="390"/>
      <c r="L37" s="417"/>
    </row>
    <row r="38" spans="1:15">
      <c r="A38" s="418" t="s">
        <v>381</v>
      </c>
      <c r="B38" s="698"/>
      <c r="C38" s="698"/>
      <c r="D38" s="698"/>
      <c r="E38" s="698"/>
      <c r="F38" s="698"/>
      <c r="G38" s="698"/>
      <c r="H38" s="698"/>
      <c r="I38" s="698"/>
      <c r="J38" s="390"/>
      <c r="L38" s="417"/>
    </row>
    <row r="39" spans="1:15">
      <c r="A39" s="698"/>
      <c r="B39" s="698"/>
      <c r="C39" s="698"/>
      <c r="D39" s="698"/>
      <c r="E39" s="698"/>
      <c r="F39" s="698"/>
      <c r="G39" s="698"/>
      <c r="H39" s="698"/>
      <c r="I39" s="698"/>
      <c r="J39" s="390"/>
    </row>
    <row r="40" spans="1:15">
      <c r="A40" s="696" t="s">
        <v>371</v>
      </c>
      <c r="B40" s="697"/>
      <c r="C40" s="697"/>
      <c r="D40" s="698"/>
      <c r="E40" s="698"/>
      <c r="F40" s="698"/>
      <c r="G40" s="698"/>
      <c r="H40" s="698"/>
      <c r="I40" s="698"/>
    </row>
    <row r="41" spans="1:15">
      <c r="A41" s="698" t="s">
        <v>365</v>
      </c>
      <c r="B41" s="698"/>
      <c r="C41" s="409">
        <v>5.4000000000000001E-4</v>
      </c>
      <c r="D41" s="698" t="s">
        <v>354</v>
      </c>
      <c r="E41" s="698" t="s">
        <v>772</v>
      </c>
      <c r="F41" s="698"/>
      <c r="G41" s="698"/>
      <c r="H41" s="698"/>
      <c r="I41" s="698"/>
    </row>
    <row r="42" spans="1:15">
      <c r="A42" s="698" t="s">
        <v>364</v>
      </c>
      <c r="B42" s="698"/>
      <c r="C42" s="390">
        <v>2.2000000000000001E-3</v>
      </c>
      <c r="D42" s="698" t="s">
        <v>354</v>
      </c>
      <c r="E42" s="698" t="s">
        <v>772</v>
      </c>
      <c r="F42" s="698"/>
      <c r="G42" s="698"/>
      <c r="H42" s="698"/>
      <c r="I42" s="698"/>
      <c r="J42" s="390"/>
    </row>
    <row r="43" spans="1:15">
      <c r="A43" s="698" t="s">
        <v>363</v>
      </c>
      <c r="B43" s="698"/>
      <c r="C43" s="409">
        <v>1.0999999999999999E-2</v>
      </c>
      <c r="D43" s="698" t="s">
        <v>354</v>
      </c>
      <c r="E43" s="698" t="s">
        <v>772</v>
      </c>
      <c r="F43" s="698"/>
      <c r="G43" s="698"/>
      <c r="H43" s="698"/>
      <c r="I43" s="698"/>
      <c r="J43" s="390"/>
    </row>
    <row r="44" spans="1:15">
      <c r="A44" s="698" t="s">
        <v>746</v>
      </c>
      <c r="B44" s="698"/>
      <c r="C44" s="697">
        <v>7.4</v>
      </c>
      <c r="D44" s="701" t="s">
        <v>747</v>
      </c>
      <c r="E44" s="698" t="s">
        <v>771</v>
      </c>
      <c r="F44" s="698"/>
      <c r="G44" s="698"/>
      <c r="H44" s="698"/>
      <c r="I44" s="698"/>
      <c r="J44" s="390"/>
    </row>
    <row r="45" spans="1:15">
      <c r="A45" s="698"/>
      <c r="B45" s="698"/>
      <c r="C45" s="698"/>
      <c r="D45" s="698"/>
      <c r="E45" s="698"/>
      <c r="F45" s="698"/>
      <c r="G45" s="698"/>
      <c r="H45" s="698"/>
      <c r="I45" s="698"/>
      <c r="J45" s="390"/>
    </row>
    <row r="46" spans="1:15" ht="15" thickBot="1">
      <c r="A46" s="702" t="s">
        <v>380</v>
      </c>
      <c r="B46" s="698"/>
      <c r="C46" s="703"/>
      <c r="D46" s="698"/>
      <c r="E46" s="698"/>
      <c r="F46" s="698"/>
      <c r="G46" s="698"/>
      <c r="H46" s="698"/>
      <c r="I46" s="698"/>
      <c r="J46" s="390"/>
    </row>
    <row r="47" spans="1:15">
      <c r="A47" s="971" t="s">
        <v>455</v>
      </c>
      <c r="B47" s="972"/>
      <c r="C47" s="975" t="s">
        <v>454</v>
      </c>
      <c r="D47" s="698"/>
      <c r="E47" s="698"/>
      <c r="F47" s="698"/>
      <c r="G47" s="698"/>
      <c r="H47" s="698"/>
      <c r="I47" s="698"/>
      <c r="J47" s="390"/>
    </row>
    <row r="48" spans="1:15">
      <c r="A48" s="973"/>
      <c r="B48" s="974"/>
      <c r="C48" s="976"/>
      <c r="D48" s="698"/>
      <c r="E48" s="698"/>
      <c r="F48" s="698"/>
      <c r="G48" s="698"/>
      <c r="H48" s="698"/>
      <c r="I48" s="698"/>
      <c r="J48" s="390"/>
    </row>
    <row r="49" spans="1:16">
      <c r="A49" s="704" t="str">
        <f t="shared" ref="A49:A56" si="8">A18</f>
        <v>Light/Medium</v>
      </c>
      <c r="B49" s="705"/>
      <c r="C49" s="706">
        <v>1.5</v>
      </c>
      <c r="D49" s="698"/>
      <c r="E49" s="698"/>
      <c r="F49" s="698"/>
      <c r="G49" s="698"/>
      <c r="H49" s="698"/>
      <c r="I49" s="698"/>
      <c r="J49" s="390"/>
    </row>
    <row r="50" spans="1:16">
      <c r="A50" s="707" t="str">
        <f t="shared" si="8"/>
        <v>Large</v>
      </c>
      <c r="B50" s="708"/>
      <c r="C50" s="709">
        <v>20</v>
      </c>
      <c r="D50" s="698"/>
      <c r="E50" s="698"/>
      <c r="F50" s="698"/>
      <c r="G50" s="698"/>
      <c r="H50" s="698"/>
      <c r="I50" s="698"/>
      <c r="J50" s="390"/>
    </row>
    <row r="51" spans="1:16">
      <c r="A51" s="707" t="str">
        <f t="shared" si="8"/>
        <v>Roll Off Trucks</v>
      </c>
      <c r="B51" s="708"/>
      <c r="C51" s="709">
        <v>22.5</v>
      </c>
      <c r="D51" s="698"/>
      <c r="E51" s="698"/>
      <c r="F51" s="698"/>
      <c r="G51" s="698"/>
      <c r="H51" s="698"/>
      <c r="I51" s="698"/>
      <c r="J51" s="390"/>
    </row>
    <row r="52" spans="1:16">
      <c r="A52" s="707" t="str">
        <f t="shared" si="8"/>
        <v>Semi-Truck</v>
      </c>
      <c r="B52" s="708"/>
      <c r="C52" s="709">
        <v>33.799999999999997</v>
      </c>
      <c r="D52" s="698"/>
      <c r="E52" s="698"/>
      <c r="F52" s="698"/>
      <c r="G52" s="698"/>
      <c r="H52" s="698"/>
      <c r="I52" s="698"/>
      <c r="J52" s="390"/>
    </row>
    <row r="53" spans="1:16">
      <c r="A53" s="707" t="str">
        <f t="shared" si="8"/>
        <v>Water Wagon</v>
      </c>
      <c r="B53" s="708"/>
      <c r="C53" s="709">
        <v>55.5</v>
      </c>
      <c r="D53" s="698"/>
      <c r="E53" s="698"/>
      <c r="F53" s="698"/>
      <c r="G53" s="698"/>
      <c r="H53" s="698"/>
      <c r="I53" s="698"/>
      <c r="J53" s="390"/>
      <c r="O53" s="390"/>
      <c r="P53" s="390"/>
    </row>
    <row r="54" spans="1:16">
      <c r="A54" s="707" t="str">
        <f t="shared" si="8"/>
        <v>Public Station Vehicles (Light/Medium)</v>
      </c>
      <c r="B54" s="708"/>
      <c r="C54" s="709">
        <v>1.5</v>
      </c>
      <c r="D54" s="698"/>
      <c r="E54" s="698"/>
      <c r="F54" s="698"/>
      <c r="G54" s="698"/>
      <c r="H54" s="698"/>
      <c r="I54" s="698"/>
      <c r="J54" s="390"/>
    </row>
    <row r="55" spans="1:16">
      <c r="A55" s="707" t="str">
        <f t="shared" si="8"/>
        <v>Utility Vehicles</v>
      </c>
      <c r="B55" s="708"/>
      <c r="C55" s="709">
        <v>1.5</v>
      </c>
      <c r="D55" s="698"/>
      <c r="E55" s="698"/>
      <c r="F55" s="698"/>
      <c r="G55" s="698"/>
      <c r="H55" s="698"/>
      <c r="I55" s="698"/>
      <c r="J55" s="390"/>
    </row>
    <row r="56" spans="1:16">
      <c r="A56" s="710" t="str">
        <f t="shared" si="8"/>
        <v>Supervisor Trucks</v>
      </c>
      <c r="B56" s="711"/>
      <c r="C56" s="712">
        <v>1.5</v>
      </c>
      <c r="D56" s="698"/>
      <c r="E56" s="698"/>
      <c r="F56" s="698"/>
      <c r="G56" s="698"/>
      <c r="H56" s="698"/>
      <c r="I56" s="698"/>
      <c r="J56" s="390"/>
    </row>
    <row r="57" spans="1:16" s="390" customFormat="1" ht="15" thickBot="1">
      <c r="A57" s="713" t="s">
        <v>453</v>
      </c>
      <c r="B57" s="714"/>
      <c r="C57" s="715">
        <f>SUMPRODUCT(C49:C56,I18:I25)/I26</f>
        <v>11.920691699550201</v>
      </c>
      <c r="D57" s="698" t="s">
        <v>452</v>
      </c>
      <c r="E57" s="698"/>
      <c r="F57" s="698"/>
      <c r="G57" s="698"/>
      <c r="H57" s="698"/>
      <c r="I57" s="698"/>
      <c r="O57" s="389"/>
      <c r="P57" s="389"/>
    </row>
    <row r="58" spans="1:16">
      <c r="A58" s="697"/>
      <c r="B58" s="697"/>
      <c r="C58" s="697"/>
      <c r="D58" s="698"/>
      <c r="E58" s="698"/>
      <c r="F58" s="698"/>
      <c r="G58" s="698"/>
      <c r="H58" s="698"/>
      <c r="I58" s="698"/>
      <c r="J58" s="390"/>
    </row>
    <row r="59" spans="1:16">
      <c r="A59" s="702" t="s">
        <v>378</v>
      </c>
      <c r="B59" s="698"/>
      <c r="C59" s="698"/>
      <c r="D59" s="697"/>
      <c r="E59" s="698"/>
      <c r="F59" s="698"/>
      <c r="G59" s="698"/>
      <c r="H59" s="698"/>
      <c r="I59" s="698"/>
      <c r="J59" s="390"/>
    </row>
    <row r="60" spans="1:16">
      <c r="A60" s="698" t="s">
        <v>748</v>
      </c>
      <c r="B60" s="698"/>
      <c r="C60" s="698"/>
      <c r="D60" s="698"/>
      <c r="E60" s="698"/>
      <c r="F60" s="698"/>
      <c r="G60" s="698"/>
      <c r="H60" s="698"/>
      <c r="I60" s="698"/>
      <c r="J60" s="390"/>
    </row>
    <row r="61" spans="1:16">
      <c r="A61" s="698"/>
      <c r="B61" s="698"/>
      <c r="C61" s="698"/>
      <c r="D61" s="698"/>
      <c r="E61" s="698"/>
      <c r="F61" s="698"/>
      <c r="G61" s="698"/>
      <c r="H61" s="698"/>
      <c r="I61" s="698"/>
      <c r="J61" s="390"/>
    </row>
    <row r="62" spans="1:16">
      <c r="A62" s="702" t="s">
        <v>749</v>
      </c>
      <c r="B62" s="698"/>
      <c r="C62" s="698"/>
      <c r="D62" s="698"/>
      <c r="E62" s="698"/>
      <c r="F62" s="698"/>
      <c r="G62" s="698"/>
      <c r="H62" s="698"/>
      <c r="I62" s="698"/>
      <c r="J62" s="390"/>
    </row>
    <row r="63" spans="1:16">
      <c r="A63" s="698" t="s">
        <v>375</v>
      </c>
      <c r="B63" s="698"/>
      <c r="C63" s="698"/>
      <c r="D63" s="698"/>
      <c r="E63" s="698"/>
      <c r="F63" s="698"/>
      <c r="G63" s="698"/>
      <c r="H63" s="698"/>
      <c r="I63" s="698"/>
      <c r="J63" s="390"/>
    </row>
    <row r="64" spans="1:16">
      <c r="A64" s="716" t="s">
        <v>750</v>
      </c>
      <c r="B64" s="698"/>
      <c r="C64" s="698"/>
      <c r="D64" s="717"/>
      <c r="E64" s="698"/>
      <c r="F64" s="698"/>
      <c r="G64" s="698"/>
      <c r="H64" s="698"/>
      <c r="I64" s="698"/>
      <c r="J64" s="390"/>
    </row>
    <row r="65" spans="1:10">
      <c r="A65" s="716"/>
      <c r="B65" s="698"/>
      <c r="C65" s="698"/>
      <c r="D65" s="717"/>
      <c r="E65" s="698"/>
      <c r="F65" s="698"/>
      <c r="G65" s="698"/>
      <c r="H65" s="698"/>
      <c r="I65" s="698"/>
      <c r="J65" s="390"/>
    </row>
    <row r="66" spans="1:10" ht="16.5">
      <c r="A66" s="402" t="s">
        <v>357</v>
      </c>
      <c r="B66" s="963" t="s">
        <v>743</v>
      </c>
      <c r="C66" s="963"/>
      <c r="D66" s="963"/>
      <c r="E66" s="963"/>
      <c r="F66" s="390"/>
      <c r="G66" s="390"/>
      <c r="H66" s="390"/>
      <c r="I66" s="390"/>
      <c r="J66" s="390"/>
    </row>
    <row r="67" spans="1:10" ht="16.5">
      <c r="A67" s="402" t="s">
        <v>356</v>
      </c>
      <c r="B67" s="963" t="s">
        <v>773</v>
      </c>
      <c r="C67" s="963"/>
      <c r="D67" s="963"/>
      <c r="E67" s="963"/>
      <c r="F67" s="390"/>
      <c r="G67" s="390"/>
      <c r="H67" s="390"/>
      <c r="I67" s="390"/>
      <c r="J67" s="390"/>
    </row>
    <row r="68" spans="1:10">
      <c r="A68" s="698"/>
      <c r="B68" s="390"/>
      <c r="C68" s="390"/>
      <c r="D68" s="390"/>
      <c r="E68" s="390"/>
      <c r="F68" s="390"/>
      <c r="G68" s="390"/>
      <c r="H68" s="390"/>
      <c r="I68" s="390"/>
      <c r="J68" s="390"/>
    </row>
    <row r="69" spans="1:10">
      <c r="A69" s="698"/>
      <c r="B69" s="718" t="s">
        <v>751</v>
      </c>
      <c r="C69" s="390"/>
      <c r="D69" s="390"/>
      <c r="E69" s="390"/>
      <c r="F69" s="390"/>
      <c r="G69" s="390"/>
      <c r="H69" s="390"/>
      <c r="I69" s="390"/>
      <c r="J69" s="390"/>
    </row>
    <row r="70" spans="1:10">
      <c r="A70" s="698"/>
      <c r="B70" s="718"/>
      <c r="C70" s="401" t="s">
        <v>752</v>
      </c>
      <c r="D70" s="390" t="s">
        <v>753</v>
      </c>
      <c r="E70" s="390"/>
      <c r="F70" s="390"/>
      <c r="G70" s="390"/>
      <c r="H70" s="390"/>
      <c r="I70" s="390"/>
      <c r="J70" s="390"/>
    </row>
    <row r="71" spans="1:10">
      <c r="A71" s="698" t="s">
        <v>375</v>
      </c>
      <c r="B71" s="390"/>
      <c r="C71" s="401" t="s">
        <v>754</v>
      </c>
      <c r="D71" s="390" t="s">
        <v>755</v>
      </c>
      <c r="E71" s="390"/>
      <c r="F71" s="390"/>
      <c r="G71" s="390"/>
      <c r="H71" s="390"/>
      <c r="I71" s="390"/>
      <c r="J71" s="390"/>
    </row>
    <row r="72" spans="1:10" ht="16.5">
      <c r="A72" s="698"/>
      <c r="B72" s="390"/>
      <c r="C72" s="401" t="s">
        <v>756</v>
      </c>
      <c r="D72" s="390" t="s">
        <v>757</v>
      </c>
      <c r="E72" s="390"/>
      <c r="F72" s="390"/>
      <c r="G72" s="390"/>
      <c r="H72" s="390"/>
      <c r="I72" s="390"/>
      <c r="J72" s="390"/>
    </row>
    <row r="73" spans="1:10">
      <c r="A73" s="698"/>
      <c r="B73" s="390"/>
      <c r="C73" s="401" t="s">
        <v>758</v>
      </c>
      <c r="D73" s="390" t="s">
        <v>759</v>
      </c>
      <c r="E73" s="390"/>
      <c r="F73" s="390"/>
      <c r="G73" s="390"/>
      <c r="H73" s="390"/>
      <c r="I73" s="390"/>
      <c r="J73" s="390"/>
    </row>
    <row r="74" spans="1:10">
      <c r="A74" s="698"/>
      <c r="B74" s="390"/>
      <c r="C74" s="401" t="s">
        <v>754</v>
      </c>
      <c r="D74" s="390">
        <v>2.2000000000000001E-3</v>
      </c>
      <c r="E74" s="390" t="s">
        <v>8</v>
      </c>
      <c r="F74" s="390">
        <v>5.4000000000000001E-4</v>
      </c>
      <c r="G74" s="390" t="s">
        <v>44</v>
      </c>
      <c r="H74" s="390">
        <v>1.0999999999999999E-2</v>
      </c>
      <c r="I74" s="390" t="s">
        <v>7</v>
      </c>
      <c r="J74" s="390"/>
    </row>
    <row r="75" spans="1:10">
      <c r="A75" s="698"/>
      <c r="B75" s="390"/>
      <c r="C75" s="401" t="s">
        <v>760</v>
      </c>
      <c r="D75" s="390" t="s">
        <v>761</v>
      </c>
      <c r="E75" s="390"/>
      <c r="F75" s="390"/>
      <c r="G75" s="390"/>
      <c r="H75" s="390"/>
      <c r="I75" s="390"/>
      <c r="J75" s="390"/>
    </row>
    <row r="76" spans="1:10">
      <c r="A76" s="698"/>
      <c r="B76" s="390"/>
      <c r="C76" s="401" t="s">
        <v>762</v>
      </c>
      <c r="D76" s="390" t="s">
        <v>763</v>
      </c>
      <c r="E76" s="390"/>
      <c r="F76" s="390"/>
      <c r="G76" s="390"/>
      <c r="H76" s="390"/>
      <c r="I76" s="390"/>
      <c r="J76" s="390"/>
    </row>
    <row r="77" spans="1:10">
      <c r="A77" s="716" t="s">
        <v>774</v>
      </c>
      <c r="B77" s="716"/>
      <c r="C77" s="698"/>
      <c r="D77" s="698"/>
      <c r="E77" s="698"/>
      <c r="F77" s="698"/>
      <c r="G77" s="698"/>
      <c r="H77" s="698"/>
      <c r="I77" s="698"/>
      <c r="J77" s="390"/>
    </row>
    <row r="78" spans="1:10">
      <c r="A78" s="698"/>
      <c r="B78" s="698"/>
      <c r="C78" s="401" t="s">
        <v>764</v>
      </c>
      <c r="D78" s="698">
        <f>C41</f>
        <v>5.4000000000000001E-4</v>
      </c>
      <c r="E78" s="698" t="s">
        <v>765</v>
      </c>
      <c r="F78" s="698"/>
      <c r="G78" s="698"/>
      <c r="H78" s="698"/>
      <c r="I78" s="698"/>
      <c r="J78" s="390"/>
    </row>
    <row r="79" spans="1:10" ht="16.5">
      <c r="A79" s="698"/>
      <c r="B79" s="698"/>
      <c r="C79" s="401" t="s">
        <v>756</v>
      </c>
      <c r="D79" s="698">
        <v>7.4</v>
      </c>
      <c r="E79" s="698" t="s">
        <v>766</v>
      </c>
      <c r="F79" s="698"/>
      <c r="G79" s="698"/>
      <c r="H79" s="698"/>
      <c r="I79" s="698"/>
      <c r="J79" s="390"/>
    </row>
    <row r="80" spans="1:10">
      <c r="A80" s="698"/>
      <c r="B80" s="698"/>
      <c r="C80" s="401" t="s">
        <v>758</v>
      </c>
      <c r="D80" s="719">
        <f>C57</f>
        <v>11.920691699550201</v>
      </c>
      <c r="E80" s="698" t="s">
        <v>767</v>
      </c>
      <c r="F80" s="698"/>
      <c r="G80" s="698"/>
      <c r="H80" s="698"/>
      <c r="I80" s="698"/>
      <c r="J80" s="390"/>
    </row>
    <row r="81" spans="1:10">
      <c r="A81" s="698"/>
      <c r="B81" s="698"/>
      <c r="C81" s="720" t="s">
        <v>760</v>
      </c>
      <c r="D81" s="486">
        <v>60</v>
      </c>
      <c r="E81" s="698"/>
      <c r="F81" s="698"/>
      <c r="G81" s="698"/>
      <c r="H81" s="698"/>
      <c r="I81" s="698"/>
      <c r="J81" s="390"/>
    </row>
    <row r="82" spans="1:10">
      <c r="A82" s="698"/>
      <c r="B82" s="698"/>
      <c r="C82" s="720" t="s">
        <v>762</v>
      </c>
      <c r="D82" s="486">
        <v>365</v>
      </c>
      <c r="E82" s="698"/>
      <c r="F82" s="698"/>
      <c r="G82" s="698"/>
      <c r="H82" s="698"/>
      <c r="I82" s="698"/>
      <c r="J82" s="390"/>
    </row>
    <row r="83" spans="1:10">
      <c r="A83" s="698"/>
      <c r="B83" s="698"/>
      <c r="C83" s="698"/>
      <c r="D83" s="698"/>
      <c r="E83" s="698"/>
      <c r="F83" s="698"/>
      <c r="G83" s="698"/>
      <c r="H83" s="698"/>
      <c r="I83" s="698"/>
      <c r="J83" s="390"/>
    </row>
    <row r="84" spans="1:10">
      <c r="A84" s="698"/>
      <c r="B84" s="698"/>
      <c r="C84" s="698"/>
      <c r="D84" s="698"/>
      <c r="E84" s="735" t="s">
        <v>775</v>
      </c>
      <c r="F84" s="735" t="s">
        <v>776</v>
      </c>
      <c r="G84" s="698"/>
      <c r="H84" s="698"/>
      <c r="I84" s="698"/>
      <c r="J84" s="390"/>
    </row>
    <row r="85" spans="1:10">
      <c r="A85" s="698"/>
      <c r="B85" s="698"/>
      <c r="C85" s="721" t="s">
        <v>669</v>
      </c>
      <c r="D85" s="722" t="s">
        <v>339</v>
      </c>
      <c r="E85" s="723">
        <f>($C41*(($C$44)^0.91)*(($C$57)^1.02))*(1-$D$81/(4*$D$82))</f>
        <v>4.0086421614944953E-2</v>
      </c>
      <c r="F85" s="723">
        <f>($C41*(($C$44)^0.91)*(($C$57)^1.02))</f>
        <v>4.1804411112728306E-2</v>
      </c>
      <c r="G85" s="406" t="s">
        <v>354</v>
      </c>
      <c r="H85" s="390" t="s">
        <v>44</v>
      </c>
      <c r="I85" s="698"/>
      <c r="J85" s="390"/>
    </row>
    <row r="86" spans="1:10">
      <c r="A86" s="698"/>
      <c r="B86" s="698"/>
      <c r="C86" s="721"/>
      <c r="D86" s="722"/>
      <c r="E86" s="723">
        <f>($C42*(($C$44)^0.91)*(($C$57)^1.02))*(1-$D$81/(4*$D$82))</f>
        <v>0.16331505102384983</v>
      </c>
      <c r="F86" s="723">
        <f>($C42*(($C$44)^0.91)*(($C$57)^1.02))</f>
        <v>0.17031426749630052</v>
      </c>
      <c r="G86" s="406" t="s">
        <v>354</v>
      </c>
      <c r="H86" s="390" t="s">
        <v>8</v>
      </c>
      <c r="I86" s="698"/>
      <c r="J86" s="390"/>
    </row>
    <row r="87" spans="1:10">
      <c r="A87" s="698"/>
      <c r="B87" s="698"/>
      <c r="C87" s="721"/>
      <c r="D87" s="722"/>
      <c r="E87" s="723">
        <f>($C43*(($C$44)^0.91)*(($C$57)^1.02))*(1-$D$81/(4*$D$82))</f>
        <v>0.81657525511924889</v>
      </c>
      <c r="F87" s="723">
        <f>($C43*(($C$44)^0.91)*(($C$57)^1.02))</f>
        <v>0.85157133748150238</v>
      </c>
      <c r="G87" s="406" t="s">
        <v>354</v>
      </c>
      <c r="H87" s="390" t="s">
        <v>7</v>
      </c>
      <c r="I87" s="698"/>
      <c r="J87" s="390"/>
    </row>
    <row r="88" spans="1:10">
      <c r="A88" s="698"/>
      <c r="B88" s="698"/>
      <c r="C88" s="721"/>
      <c r="D88" s="722"/>
      <c r="E88" s="723"/>
      <c r="F88" s="406"/>
      <c r="G88" s="390"/>
      <c r="H88" s="698"/>
      <c r="I88" s="698"/>
      <c r="J88" s="390"/>
    </row>
    <row r="89" spans="1:10">
      <c r="A89" s="698"/>
      <c r="B89" s="698" t="s">
        <v>353</v>
      </c>
      <c r="C89" s="721"/>
      <c r="D89" s="722"/>
      <c r="E89" s="723"/>
      <c r="F89" s="698"/>
      <c r="G89" s="698"/>
      <c r="H89" s="698"/>
      <c r="I89" s="698"/>
      <c r="J89" s="390"/>
    </row>
    <row r="90" spans="1:10">
      <c r="A90" s="698"/>
      <c r="B90" s="698"/>
      <c r="C90" s="721"/>
      <c r="D90" s="722"/>
      <c r="E90" s="723"/>
      <c r="F90" s="698"/>
      <c r="G90" s="698"/>
      <c r="H90" s="698"/>
      <c r="I90" s="698"/>
    </row>
    <row r="91" spans="1:10">
      <c r="A91" s="698"/>
      <c r="B91" s="724" t="s">
        <v>352</v>
      </c>
      <c r="C91" s="725" t="s">
        <v>339</v>
      </c>
      <c r="D91" s="726" t="s">
        <v>768</v>
      </c>
      <c r="E91" s="698"/>
      <c r="F91" s="698"/>
      <c r="G91" s="698"/>
      <c r="H91" s="698"/>
      <c r="I91" s="698"/>
    </row>
    <row r="92" spans="1:10">
      <c r="A92" s="698"/>
      <c r="B92" s="698"/>
      <c r="C92" s="725" t="s">
        <v>350</v>
      </c>
      <c r="D92" s="727">
        <f>H26</f>
        <v>29.818331881111433</v>
      </c>
      <c r="E92" s="698"/>
      <c r="F92" s="698"/>
      <c r="G92" s="698"/>
      <c r="H92" s="698"/>
      <c r="I92" s="728"/>
      <c r="J92" s="390"/>
    </row>
    <row r="93" spans="1:10">
      <c r="A93" s="698"/>
      <c r="B93" s="698"/>
      <c r="C93" s="698"/>
      <c r="D93" s="729"/>
      <c r="E93" s="698"/>
      <c r="F93" s="698"/>
      <c r="G93" s="698"/>
      <c r="H93" s="698"/>
      <c r="I93" s="698"/>
      <c r="J93" s="390"/>
    </row>
    <row r="94" spans="1:10">
      <c r="A94" s="698"/>
      <c r="B94" s="698" t="s">
        <v>769</v>
      </c>
      <c r="C94" s="698"/>
      <c r="D94" s="729"/>
      <c r="E94" s="698"/>
      <c r="F94" s="698"/>
      <c r="G94" s="698"/>
      <c r="H94" s="698"/>
      <c r="I94" s="698"/>
      <c r="J94" s="390"/>
    </row>
    <row r="95" spans="1:10">
      <c r="A95" s="698"/>
      <c r="B95" s="698"/>
      <c r="C95" s="698"/>
      <c r="D95" s="729"/>
      <c r="E95" s="698"/>
      <c r="F95" s="698"/>
      <c r="G95" s="698"/>
      <c r="H95" s="698"/>
      <c r="I95" s="698"/>
      <c r="J95" s="390"/>
    </row>
    <row r="96" spans="1:10">
      <c r="A96" s="698"/>
      <c r="B96" s="698"/>
      <c r="C96" s="721" t="s">
        <v>285</v>
      </c>
      <c r="D96" s="725" t="s">
        <v>339</v>
      </c>
      <c r="E96" s="700" t="s">
        <v>348</v>
      </c>
      <c r="F96" s="698"/>
      <c r="G96" s="698"/>
      <c r="H96" s="698"/>
      <c r="I96" s="698"/>
    </row>
    <row r="97" spans="1:10">
      <c r="A97" s="698"/>
      <c r="B97" s="698"/>
      <c r="C97" s="721"/>
      <c r="D97" s="725" t="s">
        <v>339</v>
      </c>
      <c r="E97" s="730">
        <f>E85*D92</f>
        <v>1.1953102236405875</v>
      </c>
      <c r="F97" s="698"/>
      <c r="G97" s="698"/>
      <c r="H97" s="698"/>
      <c r="I97" s="728"/>
      <c r="J97" s="390"/>
    </row>
    <row r="98" spans="1:10">
      <c r="A98" s="698"/>
      <c r="B98" s="698"/>
      <c r="C98" s="721"/>
      <c r="D98" s="725"/>
      <c r="E98" s="698"/>
      <c r="F98" s="730"/>
      <c r="G98" s="698"/>
      <c r="H98" s="698"/>
      <c r="I98" s="698"/>
      <c r="J98" s="390"/>
    </row>
    <row r="99" spans="1:10">
      <c r="A99" s="698"/>
      <c r="B99" s="698" t="s">
        <v>344</v>
      </c>
      <c r="C99" s="698"/>
      <c r="D99" s="731"/>
      <c r="E99" s="698"/>
      <c r="F99" s="730"/>
      <c r="G99" s="698"/>
      <c r="H99" s="698"/>
      <c r="I99" s="698"/>
      <c r="J99" s="390"/>
    </row>
    <row r="100" spans="1:10">
      <c r="A100" s="698"/>
      <c r="B100" s="698" t="s">
        <v>343</v>
      </c>
      <c r="C100" s="728"/>
      <c r="D100" s="731"/>
      <c r="E100" s="732">
        <f>C28</f>
        <v>313</v>
      </c>
      <c r="F100" s="730"/>
      <c r="G100" s="698"/>
      <c r="H100" s="698"/>
      <c r="I100" s="698"/>
      <c r="J100" s="390"/>
    </row>
    <row r="101" spans="1:10">
      <c r="A101" s="698"/>
      <c r="B101" s="698"/>
      <c r="C101" s="698"/>
      <c r="D101" s="731"/>
      <c r="E101" s="698"/>
      <c r="F101" s="730"/>
      <c r="G101" s="698"/>
      <c r="H101" s="698"/>
      <c r="I101" s="698"/>
      <c r="J101" s="390"/>
    </row>
    <row r="102" spans="1:10">
      <c r="A102" s="698"/>
      <c r="B102" s="698" t="s">
        <v>770</v>
      </c>
      <c r="C102" s="698"/>
      <c r="D102" s="731"/>
      <c r="E102" s="698"/>
      <c r="F102" s="730"/>
      <c r="G102" s="698"/>
      <c r="H102" s="698"/>
      <c r="I102" s="698"/>
      <c r="J102" s="390"/>
    </row>
    <row r="103" spans="1:10">
      <c r="A103" s="698"/>
      <c r="B103" s="698"/>
      <c r="C103" s="698"/>
      <c r="D103" s="731"/>
      <c r="E103" s="698"/>
      <c r="F103" s="730"/>
      <c r="G103" s="698"/>
      <c r="H103" s="698"/>
      <c r="I103" s="698"/>
      <c r="J103" s="390"/>
    </row>
    <row r="104" spans="1:10">
      <c r="A104" s="698"/>
      <c r="B104" s="698"/>
      <c r="C104" s="702" t="s">
        <v>341</v>
      </c>
      <c r="D104" s="733" t="s">
        <v>339</v>
      </c>
      <c r="E104" s="698" t="s">
        <v>340</v>
      </c>
      <c r="F104" s="730"/>
      <c r="G104" s="698"/>
      <c r="H104" s="698"/>
      <c r="I104" s="698"/>
      <c r="J104" s="390"/>
    </row>
    <row r="105" spans="1:10">
      <c r="A105" s="698"/>
      <c r="B105" s="698"/>
      <c r="C105" s="698"/>
      <c r="D105" s="733" t="s">
        <v>339</v>
      </c>
      <c r="E105" s="730">
        <f>(E97*E100)/2000</f>
        <v>0.18706604999975196</v>
      </c>
      <c r="F105" s="698"/>
      <c r="G105" s="698"/>
      <c r="H105" s="698"/>
      <c r="I105" s="728"/>
      <c r="J105" s="390"/>
    </row>
    <row r="106" spans="1:10">
      <c r="A106" s="698"/>
      <c r="B106" s="698"/>
      <c r="C106" s="698"/>
      <c r="D106" s="731"/>
      <c r="E106" s="730"/>
      <c r="F106" s="698"/>
      <c r="G106" s="698"/>
      <c r="H106" s="698"/>
      <c r="I106" s="698"/>
    </row>
    <row r="107" spans="1:10">
      <c r="A107" s="964" t="s">
        <v>448</v>
      </c>
      <c r="B107" s="965"/>
      <c r="C107" s="965"/>
      <c r="D107" s="965"/>
      <c r="E107" s="965"/>
      <c r="F107" s="965"/>
      <c r="G107" s="965"/>
      <c r="H107" s="966"/>
      <c r="I107" s="734"/>
      <c r="J107" s="390"/>
    </row>
    <row r="108" spans="1:10">
      <c r="A108" s="958" t="s">
        <v>287</v>
      </c>
      <c r="B108" s="959"/>
      <c r="C108" s="959" t="s">
        <v>337</v>
      </c>
      <c r="D108" s="959"/>
      <c r="E108" s="959"/>
      <c r="F108" s="959" t="s">
        <v>336</v>
      </c>
      <c r="G108" s="959"/>
      <c r="H108" s="962"/>
      <c r="I108" s="734"/>
      <c r="J108" s="390"/>
    </row>
    <row r="109" spans="1:10">
      <c r="A109" s="960"/>
      <c r="B109" s="961"/>
      <c r="C109" s="695" t="s">
        <v>285</v>
      </c>
      <c r="D109" s="695" t="s">
        <v>284</v>
      </c>
      <c r="E109" s="695" t="s">
        <v>283</v>
      </c>
      <c r="F109" s="695" t="s">
        <v>285</v>
      </c>
      <c r="G109" s="695" t="s">
        <v>284</v>
      </c>
      <c r="H109" s="393" t="s">
        <v>283</v>
      </c>
      <c r="I109" s="734"/>
      <c r="J109" s="390"/>
    </row>
    <row r="110" spans="1:10" ht="18.75">
      <c r="A110" s="957" t="s">
        <v>445</v>
      </c>
      <c r="B110" s="957"/>
      <c r="C110" s="391">
        <f>E85*$H$26</f>
        <v>1.1953102236405875</v>
      </c>
      <c r="D110" s="391">
        <f>C110/$C$30</f>
        <v>0.10866456578550795</v>
      </c>
      <c r="E110" s="391">
        <f>C110*$C$28/2000</f>
        <v>0.18706604999975196</v>
      </c>
      <c r="F110" s="391">
        <f>F85*$H$26</f>
        <v>1.2465378046537554</v>
      </c>
      <c r="G110" s="391">
        <f>F110/$C$30</f>
        <v>0.11332161860488686</v>
      </c>
      <c r="H110" s="391">
        <f>F110*$C$28/2000</f>
        <v>0.19508316642831272</v>
      </c>
      <c r="I110" s="734"/>
      <c r="J110" s="390"/>
    </row>
    <row r="111" spans="1:10" ht="18.75">
      <c r="A111" s="957" t="s">
        <v>444</v>
      </c>
      <c r="B111" s="957"/>
      <c r="C111" s="391">
        <f t="shared" ref="C111:C112" si="9">E86*$H$26</f>
        <v>4.8697823926098014</v>
      </c>
      <c r="D111" s="391">
        <f>C111/$C$30</f>
        <v>0.4427074902372547</v>
      </c>
      <c r="E111" s="391">
        <f>C111*$C$28/2000</f>
        <v>0.76212094444343392</v>
      </c>
      <c r="F111" s="391">
        <f t="shared" ref="F111:F112" si="10">F86*$H$26</f>
        <v>5.0784873522930782</v>
      </c>
      <c r="G111" s="391">
        <f>F111/$C$30</f>
        <v>0.46168066839027982</v>
      </c>
      <c r="H111" s="391">
        <f>F111*$C$28/2000</f>
        <v>0.79478327063386678</v>
      </c>
      <c r="I111" s="734"/>
      <c r="J111" s="390"/>
    </row>
    <row r="112" spans="1:10">
      <c r="A112" s="957" t="s">
        <v>7</v>
      </c>
      <c r="B112" s="957"/>
      <c r="C112" s="391">
        <f t="shared" si="9"/>
        <v>24.348911963049002</v>
      </c>
      <c r="D112" s="391">
        <f>C112/$C$30</f>
        <v>2.2135374511862729</v>
      </c>
      <c r="E112" s="391">
        <f>C112*$C$28/2000</f>
        <v>3.8106047222171688</v>
      </c>
      <c r="F112" s="391">
        <f t="shared" si="10"/>
        <v>25.392436761465387</v>
      </c>
      <c r="G112" s="391">
        <f>F112/$C$30</f>
        <v>2.308403341951399</v>
      </c>
      <c r="H112" s="391">
        <f>F112*$C$28/2000</f>
        <v>3.9739163531693329</v>
      </c>
      <c r="I112" s="734"/>
      <c r="J112" s="390"/>
    </row>
    <row r="113" spans="1:10" ht="16.5">
      <c r="A113" s="958" t="s">
        <v>287</v>
      </c>
      <c r="B113" s="959"/>
      <c r="C113" s="959" t="s">
        <v>447</v>
      </c>
      <c r="D113" s="959"/>
      <c r="E113" s="959"/>
      <c r="F113" s="959" t="s">
        <v>446</v>
      </c>
      <c r="G113" s="959"/>
      <c r="H113" s="962"/>
      <c r="J113" s="390"/>
    </row>
    <row r="114" spans="1:10">
      <c r="A114" s="960"/>
      <c r="B114" s="961"/>
      <c r="C114" s="695" t="s">
        <v>285</v>
      </c>
      <c r="D114" s="695" t="s">
        <v>284</v>
      </c>
      <c r="E114" s="695" t="s">
        <v>283</v>
      </c>
      <c r="F114" s="695" t="s">
        <v>285</v>
      </c>
      <c r="G114" s="695" t="s">
        <v>284</v>
      </c>
      <c r="H114" s="393" t="s">
        <v>283</v>
      </c>
    </row>
    <row r="115" spans="1:10" ht="18.75" customHeight="1">
      <c r="A115" s="957" t="s">
        <v>445</v>
      </c>
      <c r="B115" s="957"/>
      <c r="C115" s="391">
        <f>C110*(1-D36)</f>
        <v>0.71718613418435251</v>
      </c>
      <c r="D115" s="391">
        <f>C115/$C$30</f>
        <v>6.5198739471304779E-2</v>
      </c>
      <c r="E115" s="391">
        <f>C115*$C$28/2000</f>
        <v>0.11223962999985117</v>
      </c>
      <c r="F115" s="391">
        <f>F110*(1-D36)</f>
        <v>0.74792268279225327</v>
      </c>
      <c r="G115" s="391">
        <f>F115/$C$30</f>
        <v>6.7992971162932112E-2</v>
      </c>
      <c r="H115" s="391">
        <f>F115*$C$28/2000</f>
        <v>0.11704989985698763</v>
      </c>
      <c r="J115" s="390"/>
    </row>
    <row r="116" spans="1:10" ht="18.75">
      <c r="A116" s="957" t="s">
        <v>444</v>
      </c>
      <c r="B116" s="957"/>
      <c r="C116" s="391">
        <f>C111*(1-D$37)</f>
        <v>0.48697823926098005</v>
      </c>
      <c r="D116" s="391">
        <f>C116/$C$30</f>
        <v>4.4270749023725457E-2</v>
      </c>
      <c r="E116" s="391">
        <f>C116*$C$28/2000</f>
        <v>7.6212094444343376E-2</v>
      </c>
      <c r="F116" s="391">
        <f>F111*(1-D$37)</f>
        <v>0.50784873522930774</v>
      </c>
      <c r="G116" s="391">
        <f>F116/$C$30</f>
        <v>4.6168066839027973E-2</v>
      </c>
      <c r="H116" s="391">
        <f>F116*$C$28/2000</f>
        <v>7.9478327063386658E-2</v>
      </c>
      <c r="J116" s="390"/>
    </row>
    <row r="117" spans="1:10">
      <c r="A117" s="957" t="s">
        <v>7</v>
      </c>
      <c r="B117" s="957"/>
      <c r="C117" s="391">
        <f>C112*(1-D$37)</f>
        <v>2.4348911963048998</v>
      </c>
      <c r="D117" s="391">
        <f>C117/$C$30</f>
        <v>0.22135374511862727</v>
      </c>
      <c r="E117" s="391">
        <f>C117*$C$28/2000</f>
        <v>0.3810604722217168</v>
      </c>
      <c r="F117" s="391">
        <f>F112*(1-D$37)</f>
        <v>2.5392436761465382</v>
      </c>
      <c r="G117" s="391">
        <f>F117/$C$30</f>
        <v>0.23084033419513983</v>
      </c>
      <c r="H117" s="391">
        <f>F117*$C$28/2000</f>
        <v>0.39739163531693322</v>
      </c>
      <c r="J117" s="390"/>
    </row>
    <row r="118" spans="1:10">
      <c r="A118" s="389" t="s">
        <v>443</v>
      </c>
      <c r="J118" s="390"/>
    </row>
    <row r="119" spans="1:10" ht="18.75">
      <c r="A119" s="389" t="s">
        <v>777</v>
      </c>
      <c r="J119" s="390"/>
    </row>
    <row r="120" spans="1:10">
      <c r="J120" s="390"/>
    </row>
    <row r="121" spans="1:10">
      <c r="J121" s="390"/>
    </row>
  </sheetData>
  <mergeCells count="51">
    <mergeCell ref="A1:I1"/>
    <mergeCell ref="A3:I3"/>
    <mergeCell ref="A2:I2"/>
    <mergeCell ref="K32:L32"/>
    <mergeCell ref="K33:L33"/>
    <mergeCell ref="A4:I4"/>
    <mergeCell ref="A19:B19"/>
    <mergeCell ref="A20:B20"/>
    <mergeCell ref="A21:B21"/>
    <mergeCell ref="A22:B22"/>
    <mergeCell ref="E7:F7"/>
    <mergeCell ref="H15:I15"/>
    <mergeCell ref="K2:L2"/>
    <mergeCell ref="A6:F6"/>
    <mergeCell ref="A25:B25"/>
    <mergeCell ref="D15:D17"/>
    <mergeCell ref="P24:P25"/>
    <mergeCell ref="O24:O25"/>
    <mergeCell ref="A14:I14"/>
    <mergeCell ref="A110:B110"/>
    <mergeCell ref="A23:B23"/>
    <mergeCell ref="A24:B24"/>
    <mergeCell ref="A26:B26"/>
    <mergeCell ref="A15:B17"/>
    <mergeCell ref="C15:C17"/>
    <mergeCell ref="A18:B18"/>
    <mergeCell ref="F15:G16"/>
    <mergeCell ref="B66:E66"/>
    <mergeCell ref="A108:B109"/>
    <mergeCell ref="C7:D7"/>
    <mergeCell ref="A11:B11"/>
    <mergeCell ref="K34:L34"/>
    <mergeCell ref="M24:N24"/>
    <mergeCell ref="A47:B48"/>
    <mergeCell ref="C47:C48"/>
    <mergeCell ref="E15:E17"/>
    <mergeCell ref="A7:B8"/>
    <mergeCell ref="A9:B9"/>
    <mergeCell ref="A10:B10"/>
    <mergeCell ref="A111:B111"/>
    <mergeCell ref="A112:B112"/>
    <mergeCell ref="B67:E67"/>
    <mergeCell ref="A107:H107"/>
    <mergeCell ref="C108:E108"/>
    <mergeCell ref="F108:H108"/>
    <mergeCell ref="A117:B117"/>
    <mergeCell ref="A113:B114"/>
    <mergeCell ref="C113:E113"/>
    <mergeCell ref="F113:H113"/>
    <mergeCell ref="A115:B115"/>
    <mergeCell ref="A116:B116"/>
  </mergeCells>
  <printOptions horizontalCentered="1"/>
  <pageMargins left="0.75" right="0.75" top="1" bottom="0.75" header="0.5" footer="0.5"/>
  <pageSetup scale="65" firstPageNumber="5" fitToHeight="0" orientation="portrait" useFirstPageNumber="1" r:id="rId1"/>
  <headerFooter alignWithMargins="0">
    <oddFooter>&amp;CSection 6, Page &amp;P</oddFooter>
  </headerFooter>
  <rowBreaks count="1" manualBreakCount="1">
    <brk id="58" max="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126"/>
  <sheetViews>
    <sheetView view="pageBreakPreview" topLeftCell="A91" zoomScaleNormal="100" zoomScaleSheetLayoutView="100" workbookViewId="0">
      <selection activeCell="M21" sqref="M21"/>
    </sheetView>
  </sheetViews>
  <sheetFormatPr defaultColWidth="9.140625" defaultRowHeight="12.75"/>
  <cols>
    <col min="1" max="1" width="30.42578125" style="448" customWidth="1"/>
    <col min="2" max="2" width="9.140625" style="448" customWidth="1"/>
    <col min="3" max="3" width="8.42578125" style="448" customWidth="1"/>
    <col min="4" max="4" width="14.7109375" style="448" customWidth="1"/>
    <col min="5" max="5" width="15.42578125" style="448" customWidth="1"/>
    <col min="6" max="6" width="11.140625" style="448" customWidth="1"/>
    <col min="7" max="7" width="9.85546875" style="448" customWidth="1"/>
    <col min="8" max="8" width="12" style="448" customWidth="1"/>
    <col min="9" max="9" width="10.85546875" style="448" customWidth="1"/>
    <col min="10" max="16384" width="9.140625" style="448"/>
  </cols>
  <sheetData>
    <row r="1" spans="1:9" ht="14.25">
      <c r="A1" s="984" t="s">
        <v>515</v>
      </c>
      <c r="B1" s="984"/>
      <c r="C1" s="984"/>
      <c r="D1" s="984"/>
      <c r="E1" s="984"/>
      <c r="F1" s="984"/>
      <c r="G1" s="984"/>
      <c r="H1" s="984"/>
      <c r="I1" s="984"/>
    </row>
    <row r="2" spans="1:9" ht="14.25">
      <c r="A2" s="984" t="s">
        <v>514</v>
      </c>
      <c r="B2" s="984"/>
      <c r="C2" s="984"/>
      <c r="D2" s="984"/>
      <c r="E2" s="984"/>
      <c r="F2" s="984"/>
      <c r="G2" s="984"/>
      <c r="H2" s="984"/>
      <c r="I2" s="984"/>
    </row>
    <row r="3" spans="1:9" ht="14.25">
      <c r="A3" s="984" t="str">
        <f>'Table 1 - Emissions Summary'!A3:G3</f>
        <v>CAMINO REAL LANDFILL</v>
      </c>
      <c r="B3" s="984"/>
      <c r="C3" s="984"/>
      <c r="D3" s="984"/>
      <c r="E3" s="984"/>
      <c r="F3" s="984"/>
      <c r="G3" s="984"/>
      <c r="H3" s="984"/>
      <c r="I3" s="984"/>
    </row>
    <row r="4" spans="1:9" ht="14.25">
      <c r="A4" s="984" t="str">
        <f>'Table 1 - Emissions Summary'!A4:G4</f>
        <v>SUNLAND PARK, NEW MEXICO</v>
      </c>
      <c r="B4" s="984"/>
      <c r="C4" s="984"/>
      <c r="D4" s="984"/>
      <c r="E4" s="984"/>
      <c r="F4" s="984"/>
      <c r="G4" s="984"/>
      <c r="H4" s="984"/>
      <c r="I4" s="984"/>
    </row>
    <row r="5" spans="1:9" ht="14.25" hidden="1">
      <c r="A5" s="446"/>
      <c r="B5" s="392"/>
      <c r="C5" s="392"/>
      <c r="D5" s="392"/>
      <c r="E5" s="392"/>
      <c r="F5" s="392"/>
      <c r="G5" s="392"/>
      <c r="H5" s="392"/>
      <c r="I5" s="392"/>
    </row>
    <row r="6" spans="1:9" ht="14.25" hidden="1">
      <c r="A6" s="964" t="s">
        <v>496</v>
      </c>
      <c r="B6" s="965"/>
      <c r="C6" s="965"/>
      <c r="D6" s="965"/>
      <c r="E6" s="965"/>
      <c r="F6" s="966"/>
      <c r="G6" s="392"/>
      <c r="H6" s="392"/>
      <c r="I6" s="392"/>
    </row>
    <row r="7" spans="1:9" ht="14.25" hidden="1">
      <c r="A7" s="958" t="s">
        <v>495</v>
      </c>
      <c r="B7" s="959"/>
      <c r="C7" s="959" t="s">
        <v>494</v>
      </c>
      <c r="D7" s="959"/>
      <c r="E7" s="959" t="s">
        <v>493</v>
      </c>
      <c r="F7" s="962"/>
      <c r="G7" s="392"/>
      <c r="H7" s="392"/>
      <c r="I7" s="392"/>
    </row>
    <row r="8" spans="1:9" ht="14.25" hidden="1">
      <c r="A8" s="960"/>
      <c r="B8" s="961"/>
      <c r="C8" s="394" t="s">
        <v>401</v>
      </c>
      <c r="D8" s="394" t="s">
        <v>472</v>
      </c>
      <c r="E8" s="394" t="s">
        <v>401</v>
      </c>
      <c r="F8" s="393" t="s">
        <v>472</v>
      </c>
      <c r="G8" s="392"/>
      <c r="H8" s="392"/>
      <c r="I8" s="392"/>
    </row>
    <row r="9" spans="1:9" ht="14.25" hidden="1">
      <c r="A9" s="967" t="s">
        <v>513</v>
      </c>
      <c r="B9" s="968"/>
      <c r="C9" s="438">
        <v>4938</v>
      </c>
      <c r="D9" s="391">
        <f>C9/5280</f>
        <v>0.93522727272727268</v>
      </c>
      <c r="E9" s="438">
        <f>C9*2</f>
        <v>9876</v>
      </c>
      <c r="F9" s="391">
        <f>E9/5280</f>
        <v>1.8704545454545454</v>
      </c>
      <c r="G9" s="392"/>
      <c r="H9" s="392"/>
      <c r="I9" s="392"/>
    </row>
    <row r="10" spans="1:9" ht="14.25" hidden="1">
      <c r="A10" s="967" t="s">
        <v>512</v>
      </c>
      <c r="B10" s="968"/>
      <c r="C10" s="438">
        <f>'Table 2a Paved'!K12</f>
        <v>1584</v>
      </c>
      <c r="D10" s="391">
        <f>C10/5280</f>
        <v>0.3</v>
      </c>
      <c r="E10" s="438">
        <f>C10*2</f>
        <v>3168</v>
      </c>
      <c r="F10" s="391">
        <f>E10/5280</f>
        <v>0.6</v>
      </c>
      <c r="G10" s="392"/>
      <c r="H10" s="392"/>
      <c r="I10" s="392"/>
    </row>
    <row r="11" spans="1:9" ht="14.25" hidden="1">
      <c r="A11" s="967" t="s">
        <v>511</v>
      </c>
      <c r="B11" s="968"/>
      <c r="C11" s="438">
        <f>'Table 2a Paved'!K13</f>
        <v>2640</v>
      </c>
      <c r="D11" s="391">
        <f>C11/5280</f>
        <v>0.5</v>
      </c>
      <c r="E11" s="438">
        <f>C11*2</f>
        <v>5280</v>
      </c>
      <c r="F11" s="391">
        <f>E11/5280</f>
        <v>1</v>
      </c>
      <c r="G11" s="392"/>
      <c r="H11" s="392"/>
      <c r="I11" s="392"/>
    </row>
    <row r="12" spans="1:9" ht="14.25" hidden="1">
      <c r="A12" s="389"/>
      <c r="B12" s="389"/>
      <c r="C12" s="389"/>
      <c r="D12" s="389"/>
      <c r="E12" s="389"/>
      <c r="F12" s="389"/>
      <c r="G12" s="392"/>
      <c r="H12" s="392"/>
      <c r="I12" s="392"/>
    </row>
    <row r="13" spans="1:9" ht="14.25">
      <c r="A13" s="446"/>
      <c r="B13" s="392"/>
      <c r="C13" s="392"/>
      <c r="D13" s="392"/>
      <c r="E13" s="392"/>
      <c r="F13" s="392"/>
      <c r="G13" s="392"/>
      <c r="H13" s="392"/>
      <c r="I13" s="392"/>
    </row>
    <row r="14" spans="1:9" ht="14.25">
      <c r="A14" s="964" t="s">
        <v>479</v>
      </c>
      <c r="B14" s="965"/>
      <c r="C14" s="965"/>
      <c r="D14" s="965"/>
      <c r="E14" s="965"/>
      <c r="F14" s="965"/>
      <c r="G14" s="965"/>
      <c r="H14" s="965"/>
      <c r="I14" s="966"/>
    </row>
    <row r="15" spans="1:9" ht="14.25">
      <c r="A15" s="986" t="s">
        <v>455</v>
      </c>
      <c r="B15" s="987"/>
      <c r="C15" s="988"/>
      <c r="D15" s="977" t="s">
        <v>477</v>
      </c>
      <c r="E15" s="977" t="s">
        <v>476</v>
      </c>
      <c r="F15" s="977" t="s">
        <v>493</v>
      </c>
      <c r="G15" s="977"/>
      <c r="H15" s="959" t="s">
        <v>402</v>
      </c>
      <c r="I15" s="962"/>
    </row>
    <row r="16" spans="1:9" ht="14.25">
      <c r="A16" s="989"/>
      <c r="B16" s="990"/>
      <c r="C16" s="991"/>
      <c r="D16" s="977"/>
      <c r="E16" s="977"/>
      <c r="F16" s="977"/>
      <c r="G16" s="977"/>
      <c r="H16" s="445" t="s">
        <v>474</v>
      </c>
      <c r="I16" s="444" t="s">
        <v>473</v>
      </c>
    </row>
    <row r="17" spans="1:9" ht="14.25">
      <c r="A17" s="992"/>
      <c r="B17" s="993"/>
      <c r="C17" s="994"/>
      <c r="D17" s="978"/>
      <c r="E17" s="978"/>
      <c r="F17" s="394" t="s">
        <v>401</v>
      </c>
      <c r="G17" s="394" t="s">
        <v>472</v>
      </c>
      <c r="H17" s="443" t="s">
        <v>471</v>
      </c>
      <c r="I17" s="393" t="s">
        <v>471</v>
      </c>
    </row>
    <row r="18" spans="1:9" ht="14.25">
      <c r="A18" s="980" t="s">
        <v>469</v>
      </c>
      <c r="B18" s="995"/>
      <c r="C18" s="981"/>
      <c r="D18" s="441">
        <f>'Table 2a Paved'!D18</f>
        <v>38563</v>
      </c>
      <c r="E18" s="440">
        <f t="shared" ref="E18:E23" si="0">D18/$B$29</f>
        <v>123.20447284345047</v>
      </c>
      <c r="F18" s="438">
        <f>E9</f>
        <v>9876</v>
      </c>
      <c r="G18" s="391">
        <f t="shared" ref="G18:G23" si="1">F18/5280</f>
        <v>1.8704545454545454</v>
      </c>
      <c r="H18" s="439">
        <f t="shared" ref="H18:H23" si="2">$G18*$E18</f>
        <v>230.44836625036302</v>
      </c>
      <c r="I18" s="438">
        <f t="shared" ref="I18:I25" si="3">$H18*$B$29</f>
        <v>72130.338636363624</v>
      </c>
    </row>
    <row r="19" spans="1:9" ht="14.25">
      <c r="A19" s="980" t="s">
        <v>468</v>
      </c>
      <c r="B19" s="995"/>
      <c r="C19" s="981"/>
      <c r="D19" s="441">
        <f>'Table 2a Paved'!D19</f>
        <v>36481</v>
      </c>
      <c r="E19" s="440">
        <f t="shared" si="0"/>
        <v>116.55271565495208</v>
      </c>
      <c r="F19" s="438">
        <f>E9</f>
        <v>9876</v>
      </c>
      <c r="G19" s="391">
        <f t="shared" si="1"/>
        <v>1.8704545454545454</v>
      </c>
      <c r="H19" s="439">
        <f t="shared" si="2"/>
        <v>218.00655678187627</v>
      </c>
      <c r="I19" s="438">
        <f t="shared" si="3"/>
        <v>68236.052272727276</v>
      </c>
    </row>
    <row r="20" spans="1:9" ht="14.25">
      <c r="A20" s="980" t="s">
        <v>467</v>
      </c>
      <c r="B20" s="995"/>
      <c r="C20" s="981"/>
      <c r="D20" s="441">
        <f>'Table 2a Paved'!D20</f>
        <v>31054</v>
      </c>
      <c r="E20" s="440">
        <f t="shared" si="0"/>
        <v>99.214057507987221</v>
      </c>
      <c r="F20" s="438">
        <f>E9</f>
        <v>9876</v>
      </c>
      <c r="G20" s="391">
        <f t="shared" si="1"/>
        <v>1.8704545454545454</v>
      </c>
      <c r="H20" s="439">
        <f t="shared" si="2"/>
        <v>185.57538483880336</v>
      </c>
      <c r="I20" s="438">
        <f t="shared" si="3"/>
        <v>58085.095454545452</v>
      </c>
    </row>
    <row r="21" spans="1:9" ht="14.25">
      <c r="A21" s="980" t="s">
        <v>466</v>
      </c>
      <c r="B21" s="995"/>
      <c r="C21" s="981"/>
      <c r="D21" s="441">
        <f>'Table 2a Paved'!D21</f>
        <v>1107</v>
      </c>
      <c r="E21" s="440">
        <f t="shared" si="0"/>
        <v>3.5367412140575079</v>
      </c>
      <c r="F21" s="438">
        <f>E9</f>
        <v>9876</v>
      </c>
      <c r="G21" s="391">
        <f t="shared" si="1"/>
        <v>1.8704545454545454</v>
      </c>
      <c r="H21" s="439">
        <f t="shared" si="2"/>
        <v>6.615313679930293</v>
      </c>
      <c r="I21" s="438">
        <f t="shared" si="3"/>
        <v>2070.5931818181816</v>
      </c>
    </row>
    <row r="22" spans="1:9" ht="14.25">
      <c r="A22" s="980" t="s">
        <v>465</v>
      </c>
      <c r="B22" s="995"/>
      <c r="C22" s="981"/>
      <c r="D22" s="441">
        <f>'Table 2a Paved'!D22</f>
        <v>3756</v>
      </c>
      <c r="E22" s="440">
        <f t="shared" si="0"/>
        <v>12</v>
      </c>
      <c r="F22" s="438">
        <f>E9</f>
        <v>9876</v>
      </c>
      <c r="G22" s="391">
        <f t="shared" si="1"/>
        <v>1.8704545454545454</v>
      </c>
      <c r="H22" s="439">
        <f t="shared" si="2"/>
        <v>22.445454545454545</v>
      </c>
      <c r="I22" s="438">
        <f t="shared" si="3"/>
        <v>7025.4272727272728</v>
      </c>
    </row>
    <row r="23" spans="1:9" ht="14.25">
      <c r="A23" s="980" t="s">
        <v>464</v>
      </c>
      <c r="B23" s="995"/>
      <c r="C23" s="981"/>
      <c r="D23" s="441">
        <f>'Table 2a Paved'!D23</f>
        <v>3440</v>
      </c>
      <c r="E23" s="440">
        <f t="shared" si="0"/>
        <v>10.990415335463259</v>
      </c>
      <c r="F23" s="451">
        <v>0</v>
      </c>
      <c r="G23" s="451">
        <f t="shared" si="1"/>
        <v>0</v>
      </c>
      <c r="H23" s="452">
        <f t="shared" si="2"/>
        <v>0</v>
      </c>
      <c r="I23" s="451">
        <f t="shared" si="3"/>
        <v>0</v>
      </c>
    </row>
    <row r="24" spans="1:9" ht="16.5">
      <c r="A24" s="980" t="s">
        <v>510</v>
      </c>
      <c r="B24" s="995"/>
      <c r="C24" s="981"/>
      <c r="D24" s="450" t="s">
        <v>261</v>
      </c>
      <c r="E24" s="450" t="s">
        <v>261</v>
      </c>
      <c r="F24" s="450" t="s">
        <v>261</v>
      </c>
      <c r="G24" s="450" t="s">
        <v>261</v>
      </c>
      <c r="H24" s="439">
        <f>17*0.6</f>
        <v>10.199999999999999</v>
      </c>
      <c r="I24" s="438">
        <f t="shared" si="3"/>
        <v>3192.6</v>
      </c>
    </row>
    <row r="25" spans="1:9" ht="16.5">
      <c r="A25" s="980" t="s">
        <v>509</v>
      </c>
      <c r="B25" s="995"/>
      <c r="C25" s="981"/>
      <c r="D25" s="450" t="s">
        <v>261</v>
      </c>
      <c r="E25" s="450" t="s">
        <v>261</v>
      </c>
      <c r="F25" s="450" t="s">
        <v>261</v>
      </c>
      <c r="G25" s="450" t="s">
        <v>261</v>
      </c>
      <c r="H25" s="439">
        <f>15*1</f>
        <v>15</v>
      </c>
      <c r="I25" s="438">
        <f t="shared" si="3"/>
        <v>4695</v>
      </c>
    </row>
    <row r="26" spans="1:9" ht="14.25">
      <c r="A26" s="982" t="s">
        <v>153</v>
      </c>
      <c r="B26" s="1001"/>
      <c r="C26" s="983"/>
      <c r="D26" s="432">
        <f>SUM(D18:D25)</f>
        <v>114401</v>
      </c>
      <c r="E26" s="435">
        <f>SUM(E18:E25)</f>
        <v>365.4984025559105</v>
      </c>
      <c r="F26" s="432" t="s">
        <v>261</v>
      </c>
      <c r="G26" s="434" t="s">
        <v>261</v>
      </c>
      <c r="H26" s="433">
        <f>SUM(H18:H25)</f>
        <v>688.29107609642756</v>
      </c>
      <c r="I26" s="432">
        <f>SUM(I18:I25)</f>
        <v>215435.10681818181</v>
      </c>
    </row>
    <row r="27" spans="1:9" ht="14.25">
      <c r="A27" s="409" t="s">
        <v>508</v>
      </c>
      <c r="B27" s="412"/>
      <c r="C27" s="430"/>
      <c r="D27" s="390"/>
      <c r="E27" s="390"/>
      <c r="F27" s="390"/>
      <c r="G27" s="390"/>
      <c r="H27" s="390"/>
      <c r="I27" s="390"/>
    </row>
    <row r="28" spans="1:9" ht="14.25">
      <c r="A28" s="409"/>
      <c r="B28" s="412"/>
      <c r="C28" s="430"/>
      <c r="D28" s="390"/>
      <c r="E28" s="390"/>
      <c r="F28" s="390"/>
      <c r="G28" s="390"/>
      <c r="H28" s="390"/>
      <c r="I28" s="390"/>
    </row>
    <row r="29" spans="1:9" ht="14.25">
      <c r="A29" s="409" t="s">
        <v>459</v>
      </c>
      <c r="B29" s="427">
        <f>'Table 2a Paved'!C28</f>
        <v>313</v>
      </c>
      <c r="C29" s="390" t="s">
        <v>316</v>
      </c>
      <c r="E29" s="390"/>
      <c r="F29" s="390"/>
      <c r="G29" s="390"/>
      <c r="H29" s="390"/>
      <c r="I29" s="390"/>
    </row>
    <row r="30" spans="1:9" ht="14.25">
      <c r="A30" s="409" t="s">
        <v>458</v>
      </c>
      <c r="B30" s="427">
        <f>'Table 2a Paved'!C29</f>
        <v>52</v>
      </c>
      <c r="C30" s="390" t="s">
        <v>316</v>
      </c>
      <c r="E30" s="390"/>
      <c r="F30" s="390"/>
      <c r="G30" s="390"/>
      <c r="H30" s="390"/>
      <c r="I30" s="390"/>
    </row>
    <row r="31" spans="1:9" ht="14.25">
      <c r="A31" s="409" t="s">
        <v>457</v>
      </c>
      <c r="B31" s="425">
        <f>'Table 2a Paved'!C30</f>
        <v>11</v>
      </c>
      <c r="C31" s="390" t="s">
        <v>394</v>
      </c>
      <c r="E31" s="390"/>
      <c r="F31" s="390"/>
      <c r="G31" s="390"/>
      <c r="H31" s="390"/>
      <c r="I31" s="390"/>
    </row>
    <row r="32" spans="1:9" ht="14.25">
      <c r="A32" s="424"/>
      <c r="B32" s="409"/>
      <c r="C32" s="423"/>
      <c r="D32" s="390"/>
      <c r="E32" s="390"/>
      <c r="F32" s="390"/>
      <c r="G32" s="390"/>
      <c r="H32" s="390"/>
      <c r="I32" s="390"/>
    </row>
    <row r="33" spans="1:9" ht="14.25">
      <c r="A33" s="412" t="s">
        <v>456</v>
      </c>
      <c r="B33" s="412"/>
      <c r="C33" s="409"/>
      <c r="D33" s="390"/>
      <c r="E33" s="390"/>
      <c r="F33" s="390"/>
      <c r="G33" s="390"/>
      <c r="H33" s="390"/>
      <c r="I33" s="390"/>
    </row>
    <row r="34" spans="1:9" ht="14.25">
      <c r="A34" s="409" t="s">
        <v>390</v>
      </c>
      <c r="B34" s="390"/>
      <c r="C34" s="390"/>
      <c r="D34" s="390"/>
      <c r="E34" s="390"/>
      <c r="F34" s="390"/>
      <c r="G34" s="390"/>
      <c r="H34" s="390"/>
      <c r="I34" s="390"/>
    </row>
    <row r="35" spans="1:9" ht="14.25">
      <c r="A35" s="390" t="s">
        <v>389</v>
      </c>
      <c r="B35" s="390"/>
      <c r="C35" s="390"/>
      <c r="D35" s="390"/>
      <c r="E35" s="390"/>
      <c r="F35" s="390"/>
      <c r="G35" s="390"/>
      <c r="H35" s="390"/>
      <c r="I35" s="390"/>
    </row>
    <row r="36" spans="1:9" ht="14.25">
      <c r="A36" s="390" t="s">
        <v>388</v>
      </c>
      <c r="B36" s="390"/>
      <c r="C36" s="390"/>
      <c r="D36" s="390"/>
      <c r="E36" s="390"/>
      <c r="F36" s="390"/>
      <c r="G36" s="390"/>
      <c r="H36" s="390"/>
      <c r="I36" s="390"/>
    </row>
    <row r="37" spans="1:9" ht="14.25">
      <c r="A37" s="390" t="s">
        <v>387</v>
      </c>
      <c r="B37" s="390"/>
      <c r="C37" s="390"/>
      <c r="D37" s="419">
        <v>0.9</v>
      </c>
      <c r="E37" s="390" t="s">
        <v>386</v>
      </c>
      <c r="F37" s="390"/>
      <c r="G37" s="390" t="s">
        <v>384</v>
      </c>
      <c r="H37" s="389"/>
      <c r="I37" s="390"/>
    </row>
    <row r="38" spans="1:9" ht="14.25">
      <c r="A38" s="390"/>
      <c r="B38" s="390"/>
      <c r="C38" s="390"/>
      <c r="D38" s="419">
        <v>0.6</v>
      </c>
      <c r="E38" s="390" t="s">
        <v>385</v>
      </c>
      <c r="F38" s="390"/>
      <c r="G38" s="390" t="s">
        <v>384</v>
      </c>
      <c r="H38" s="389"/>
      <c r="I38" s="390"/>
    </row>
    <row r="39" spans="1:9" ht="14.25">
      <c r="A39" s="390" t="s">
        <v>383</v>
      </c>
      <c r="B39" s="390"/>
      <c r="C39" s="390"/>
      <c r="D39" s="419"/>
      <c r="E39" s="390"/>
      <c r="F39" s="390"/>
      <c r="G39" s="390"/>
      <c r="H39" s="389"/>
      <c r="I39" s="390"/>
    </row>
    <row r="40" spans="1:9" ht="14.25">
      <c r="A40" s="390"/>
      <c r="B40" s="390"/>
      <c r="C40" s="390"/>
      <c r="D40" s="419"/>
      <c r="E40" s="390"/>
      <c r="F40" s="390"/>
      <c r="G40" s="390"/>
      <c r="H40" s="389"/>
      <c r="I40" s="390"/>
    </row>
    <row r="41" spans="1:9" ht="14.25">
      <c r="A41" s="996" t="s">
        <v>507</v>
      </c>
      <c r="B41" s="996"/>
      <c r="C41" s="996"/>
      <c r="D41" s="996"/>
      <c r="E41" s="996"/>
      <c r="F41" s="996"/>
      <c r="G41" s="996"/>
      <c r="H41" s="996"/>
      <c r="I41" s="996"/>
    </row>
    <row r="42" spans="1:9" ht="14.25">
      <c r="A42" s="997" t="s">
        <v>382</v>
      </c>
      <c r="B42" s="997"/>
      <c r="C42" s="997"/>
      <c r="D42" s="997"/>
      <c r="E42" s="997"/>
      <c r="F42" s="997"/>
      <c r="G42" s="997"/>
      <c r="H42" s="997"/>
      <c r="I42" s="997"/>
    </row>
    <row r="43" spans="1:9" ht="14.25">
      <c r="A43" s="449" t="str">
        <f>CONCATENATE("Weighted Average Control Efficiency = ((",D37,")*(",ROUND(SUM(H18:H22),2),"+0.5*",ROUND(SUM(H24:H25),2),")+(",D38,")*(0.5*",ROUND(SUM(H24:H25),2),"))/(",ROUND(H26,2),") = ")</f>
        <v xml:space="preserve">Weighted Average Control Efficiency = ((0.9)*(663.09+0.5*25.2)+(0.6)*(0.5*25.2))/(688.29) = </v>
      </c>
      <c r="B43" s="421"/>
      <c r="C43" s="421"/>
      <c r="D43" s="421"/>
      <c r="E43" s="421"/>
      <c r="F43" s="419">
        <f>(D37*(SUM(H18:H22)+0.5*SUM(H24:H25))+D38*(0.5*SUM(H24:H25)))/H26</f>
        <v>0.89450813742720892</v>
      </c>
      <c r="G43" s="421"/>
      <c r="H43" s="389"/>
    </row>
    <row r="44" spans="1:9" ht="14.25">
      <c r="A44" s="418" t="s">
        <v>381</v>
      </c>
      <c r="B44" s="390"/>
      <c r="C44" s="390"/>
      <c r="D44" s="390"/>
      <c r="E44" s="390"/>
      <c r="F44" s="390"/>
      <c r="G44" s="390"/>
      <c r="H44" s="390"/>
      <c r="I44" s="390"/>
    </row>
    <row r="45" spans="1:9" ht="14.25">
      <c r="A45" s="390"/>
      <c r="B45" s="390"/>
      <c r="C45" s="390"/>
      <c r="D45" s="390"/>
      <c r="E45" s="390"/>
      <c r="F45" s="390"/>
      <c r="G45" s="390"/>
      <c r="H45" s="390"/>
      <c r="I45" s="390"/>
    </row>
    <row r="46" spans="1:9" ht="14.25">
      <c r="A46" s="998" t="s">
        <v>380</v>
      </c>
      <c r="B46" s="999"/>
      <c r="C46" s="1000"/>
      <c r="D46" s="390"/>
      <c r="E46" s="390"/>
      <c r="F46" s="390"/>
      <c r="G46" s="390"/>
      <c r="H46" s="390"/>
      <c r="I46" s="390"/>
    </row>
    <row r="47" spans="1:9" ht="14.25">
      <c r="A47" s="960" t="s">
        <v>455</v>
      </c>
      <c r="B47" s="961"/>
      <c r="C47" s="393" t="s">
        <v>454</v>
      </c>
      <c r="D47" s="390"/>
      <c r="E47" s="390"/>
      <c r="F47" s="390"/>
      <c r="G47" s="390"/>
      <c r="H47" s="390"/>
      <c r="I47" s="390"/>
    </row>
    <row r="48" spans="1:9" ht="14.25">
      <c r="A48" s="980" t="str">
        <f t="shared" ref="A48:A55" si="4">A18</f>
        <v>Light/Medium</v>
      </c>
      <c r="B48" s="981"/>
      <c r="C48" s="391">
        <f>'Table 2a Paved'!C49</f>
        <v>1.5</v>
      </c>
      <c r="D48" s="390"/>
      <c r="E48" s="390"/>
      <c r="F48" s="390"/>
      <c r="G48" s="390"/>
      <c r="H48" s="390"/>
      <c r="I48" s="390"/>
    </row>
    <row r="49" spans="1:9" ht="14.25">
      <c r="A49" s="980" t="str">
        <f t="shared" si="4"/>
        <v>Large</v>
      </c>
      <c r="B49" s="981"/>
      <c r="C49" s="391">
        <f>'Table 2a Paved'!C50</f>
        <v>20</v>
      </c>
      <c r="D49" s="390"/>
      <c r="E49" s="390"/>
      <c r="F49" s="390"/>
      <c r="G49" s="390"/>
      <c r="H49" s="390"/>
      <c r="I49" s="390"/>
    </row>
    <row r="50" spans="1:9" ht="14.25">
      <c r="A50" s="980" t="str">
        <f t="shared" si="4"/>
        <v>Roll Off Trucks</v>
      </c>
      <c r="B50" s="981"/>
      <c r="C50" s="391">
        <f>'Table 2a Paved'!C51</f>
        <v>22.5</v>
      </c>
      <c r="D50" s="390"/>
      <c r="E50" s="390"/>
      <c r="F50" s="390"/>
      <c r="G50" s="390"/>
      <c r="H50" s="390"/>
      <c r="I50" s="390"/>
    </row>
    <row r="51" spans="1:9" ht="14.25">
      <c r="A51" s="980" t="str">
        <f t="shared" si="4"/>
        <v>Semi-Truck</v>
      </c>
      <c r="B51" s="981"/>
      <c r="C51" s="391">
        <f>'Table 2a Paved'!C52</f>
        <v>33.799999999999997</v>
      </c>
      <c r="D51" s="390"/>
      <c r="E51" s="390"/>
      <c r="F51" s="390"/>
      <c r="G51" s="390"/>
      <c r="H51" s="390"/>
      <c r="I51" s="390"/>
    </row>
    <row r="52" spans="1:9" ht="14.25">
      <c r="A52" s="980" t="str">
        <f t="shared" si="4"/>
        <v>Water Wagon</v>
      </c>
      <c r="B52" s="981"/>
      <c r="C52" s="391">
        <f>'Table 2a Paved'!C53</f>
        <v>55.5</v>
      </c>
      <c r="D52" s="390"/>
      <c r="E52" s="390"/>
      <c r="F52" s="390"/>
      <c r="G52" s="390"/>
      <c r="H52" s="390"/>
      <c r="I52" s="390"/>
    </row>
    <row r="53" spans="1:9" ht="14.25">
      <c r="A53" s="980" t="str">
        <f t="shared" si="4"/>
        <v>Public Station Vehicles (Light/Medium)</v>
      </c>
      <c r="B53" s="981"/>
      <c r="C53" s="391">
        <f>'Table 2a Paved'!C54</f>
        <v>1.5</v>
      </c>
      <c r="D53" s="390"/>
      <c r="E53" s="390"/>
      <c r="F53" s="390"/>
      <c r="G53" s="390"/>
      <c r="H53" s="390"/>
      <c r="I53" s="390"/>
    </row>
    <row r="54" spans="1:9" ht="14.25">
      <c r="A54" s="980" t="str">
        <f t="shared" si="4"/>
        <v>Utility Vehicles 1</v>
      </c>
      <c r="B54" s="981"/>
      <c r="C54" s="391">
        <f>'Table 2a Paved'!C55</f>
        <v>1.5</v>
      </c>
      <c r="D54" s="390"/>
      <c r="E54" s="390"/>
      <c r="F54" s="390"/>
      <c r="G54" s="390"/>
      <c r="H54" s="390"/>
      <c r="I54" s="390"/>
    </row>
    <row r="55" spans="1:9" ht="14.25">
      <c r="A55" s="980" t="str">
        <f t="shared" si="4"/>
        <v>Supervisor Trucks 1</v>
      </c>
      <c r="B55" s="981"/>
      <c r="C55" s="391">
        <f>'Table 2a Paved'!C56</f>
        <v>1.5</v>
      </c>
      <c r="D55" s="390"/>
      <c r="E55" s="390"/>
      <c r="F55" s="390"/>
      <c r="G55" s="390"/>
      <c r="H55" s="390"/>
      <c r="I55" s="390"/>
    </row>
    <row r="56" spans="1:9" ht="14.25">
      <c r="A56" s="982" t="s">
        <v>453</v>
      </c>
      <c r="B56" s="983"/>
      <c r="C56" s="416">
        <f>SUMPRODUCT(I18:I25,C48:C55)/'Table 2b - Unpaved'!I26</f>
        <v>15.092989774699818</v>
      </c>
      <c r="D56" s="390" t="s">
        <v>452</v>
      </c>
      <c r="E56" s="390"/>
      <c r="F56" s="390"/>
      <c r="G56" s="390"/>
      <c r="H56" s="390"/>
      <c r="I56" s="390"/>
    </row>
    <row r="57" spans="1:9" ht="14.25">
      <c r="A57" s="390"/>
      <c r="B57" s="390"/>
      <c r="C57" s="409"/>
      <c r="D57" s="390"/>
      <c r="E57" s="390"/>
      <c r="F57" s="390"/>
      <c r="G57" s="390"/>
      <c r="H57" s="390"/>
      <c r="I57" s="390"/>
    </row>
    <row r="58" spans="1:9" ht="14.25">
      <c r="A58" s="398" t="s">
        <v>378</v>
      </c>
      <c r="B58" s="390"/>
      <c r="C58" s="390"/>
      <c r="D58" s="409"/>
      <c r="E58" s="390"/>
      <c r="F58" s="390"/>
      <c r="G58" s="390"/>
      <c r="H58" s="390"/>
      <c r="I58" s="390"/>
    </row>
    <row r="59" spans="1:9" ht="14.25">
      <c r="A59" s="390" t="s">
        <v>377</v>
      </c>
      <c r="B59" s="390"/>
      <c r="C59" s="390"/>
      <c r="D59" s="390"/>
      <c r="E59" s="390"/>
      <c r="F59" s="390"/>
      <c r="G59" s="390"/>
      <c r="H59" s="390"/>
      <c r="I59" s="390"/>
    </row>
    <row r="60" spans="1:9" ht="14.25">
      <c r="A60" s="390"/>
      <c r="B60" s="390"/>
      <c r="C60" s="390"/>
      <c r="D60" s="390"/>
      <c r="E60" s="390"/>
      <c r="F60" s="390"/>
      <c r="G60" s="390"/>
      <c r="H60" s="390"/>
      <c r="I60" s="390"/>
    </row>
    <row r="61" spans="1:9" ht="14.25">
      <c r="A61" s="398" t="s">
        <v>376</v>
      </c>
      <c r="B61" s="390"/>
      <c r="C61" s="390"/>
      <c r="D61" s="390"/>
      <c r="E61" s="390"/>
      <c r="F61" s="390"/>
      <c r="G61" s="390"/>
      <c r="H61" s="390"/>
      <c r="I61" s="390"/>
    </row>
    <row r="62" spans="1:9" ht="14.25">
      <c r="A62" s="390" t="s">
        <v>375</v>
      </c>
      <c r="B62" s="390"/>
      <c r="C62" s="390"/>
      <c r="D62" s="390"/>
      <c r="E62" s="390"/>
      <c r="F62" s="390"/>
      <c r="G62" s="390"/>
      <c r="H62" s="390"/>
      <c r="I62" s="390"/>
    </row>
    <row r="63" spans="1:9" ht="14.25">
      <c r="A63" s="415" t="s">
        <v>374</v>
      </c>
      <c r="B63" s="390"/>
      <c r="C63" s="390"/>
      <c r="D63" s="414"/>
      <c r="E63" s="390"/>
      <c r="F63" s="390"/>
      <c r="G63" s="390"/>
      <c r="H63" s="390"/>
      <c r="I63" s="390"/>
    </row>
    <row r="64" spans="1:9" ht="14.25">
      <c r="A64" s="415"/>
      <c r="B64" s="390"/>
      <c r="C64" s="390"/>
      <c r="D64" s="414"/>
      <c r="E64" s="390"/>
      <c r="F64" s="390"/>
      <c r="G64" s="390"/>
      <c r="H64" s="390"/>
      <c r="I64" s="390"/>
    </row>
    <row r="65" spans="1:9" ht="18.75">
      <c r="A65" s="402" t="s">
        <v>357</v>
      </c>
      <c r="B65" s="413" t="s">
        <v>451</v>
      </c>
      <c r="C65" s="413"/>
      <c r="D65" s="413"/>
      <c r="E65" s="413"/>
      <c r="F65" s="413"/>
      <c r="G65" s="413"/>
      <c r="H65" s="413"/>
      <c r="I65" s="390"/>
    </row>
    <row r="66" spans="1:9" ht="18.75">
      <c r="A66" s="402" t="s">
        <v>356</v>
      </c>
      <c r="B66" s="413" t="s">
        <v>450</v>
      </c>
      <c r="C66" s="413"/>
      <c r="D66" s="413"/>
      <c r="E66" s="413"/>
      <c r="F66" s="413"/>
      <c r="G66" s="413"/>
      <c r="H66" s="413"/>
      <c r="I66" s="390"/>
    </row>
    <row r="67" spans="1:9" ht="14.25">
      <c r="A67" s="390"/>
      <c r="B67" s="390"/>
      <c r="C67" s="390"/>
      <c r="D67" s="390"/>
      <c r="E67" s="390"/>
      <c r="F67" s="390"/>
      <c r="G67" s="390"/>
      <c r="H67" s="390"/>
      <c r="I67" s="390"/>
    </row>
    <row r="68" spans="1:9" ht="14.25">
      <c r="A68" s="412" t="s">
        <v>371</v>
      </c>
      <c r="B68" s="412"/>
      <c r="C68" s="412"/>
      <c r="D68" s="390"/>
      <c r="E68" s="390"/>
      <c r="F68" s="409"/>
      <c r="G68" s="390"/>
      <c r="H68" s="390"/>
      <c r="I68" s="390"/>
    </row>
    <row r="69" spans="1:9" ht="14.25">
      <c r="A69" s="390" t="s">
        <v>370</v>
      </c>
      <c r="B69" s="411">
        <v>6.4</v>
      </c>
      <c r="C69" s="390" t="s">
        <v>313</v>
      </c>
      <c r="D69" s="390" t="s">
        <v>369</v>
      </c>
      <c r="E69" s="390"/>
      <c r="F69" s="390"/>
      <c r="G69" s="390"/>
      <c r="H69" s="390"/>
      <c r="I69" s="390"/>
    </row>
    <row r="70" spans="1:9" ht="14.25">
      <c r="A70" s="390" t="s">
        <v>368</v>
      </c>
      <c r="B70" s="410">
        <v>60</v>
      </c>
      <c r="C70" s="390" t="s">
        <v>367</v>
      </c>
      <c r="D70" s="390" t="s">
        <v>366</v>
      </c>
      <c r="E70" s="390"/>
      <c r="F70" s="390"/>
      <c r="G70" s="390"/>
      <c r="H70" s="390"/>
      <c r="I70" s="390"/>
    </row>
    <row r="71" spans="1:9" ht="14.25">
      <c r="A71" s="390" t="s">
        <v>365</v>
      </c>
      <c r="B71" s="409">
        <f>B72*0.1</f>
        <v>0.15000000000000002</v>
      </c>
      <c r="C71" s="390" t="s">
        <v>354</v>
      </c>
      <c r="D71" s="390" t="s">
        <v>359</v>
      </c>
      <c r="E71" s="390"/>
      <c r="F71" s="390"/>
      <c r="G71" s="390"/>
      <c r="H71" s="390"/>
      <c r="I71" s="390"/>
    </row>
    <row r="72" spans="1:9" ht="14.25">
      <c r="A72" s="390" t="s">
        <v>364</v>
      </c>
      <c r="B72" s="409">
        <v>1.5</v>
      </c>
      <c r="C72" s="390" t="s">
        <v>354</v>
      </c>
      <c r="D72" s="390" t="s">
        <v>359</v>
      </c>
      <c r="E72" s="390"/>
      <c r="F72" s="390"/>
      <c r="G72" s="390"/>
      <c r="H72" s="389"/>
      <c r="I72" s="389"/>
    </row>
    <row r="73" spans="1:9" ht="14.25">
      <c r="A73" s="390" t="s">
        <v>363</v>
      </c>
      <c r="B73" s="409">
        <v>4.9000000000000004</v>
      </c>
      <c r="C73" s="390" t="s">
        <v>354</v>
      </c>
      <c r="D73" s="390" t="s">
        <v>359</v>
      </c>
      <c r="E73" s="390"/>
      <c r="F73" s="390"/>
      <c r="G73" s="390"/>
      <c r="H73" s="389"/>
      <c r="I73" s="389"/>
    </row>
    <row r="74" spans="1:9" ht="14.25">
      <c r="A74" s="390" t="s">
        <v>362</v>
      </c>
      <c r="B74" s="409">
        <v>0.9</v>
      </c>
      <c r="C74" s="390"/>
      <c r="D74" s="390" t="s">
        <v>359</v>
      </c>
      <c r="E74" s="390"/>
      <c r="F74" s="390"/>
      <c r="G74" s="390"/>
      <c r="H74" s="389"/>
      <c r="I74" s="389"/>
    </row>
    <row r="75" spans="1:9" ht="14.25">
      <c r="A75" s="390" t="s">
        <v>361</v>
      </c>
      <c r="B75" s="409">
        <v>0.7</v>
      </c>
      <c r="C75" s="390"/>
      <c r="D75" s="390"/>
      <c r="E75" s="390"/>
      <c r="F75" s="390"/>
      <c r="G75" s="390"/>
      <c r="H75" s="389"/>
      <c r="I75" s="389"/>
    </row>
    <row r="76" spans="1:9" ht="14.25">
      <c r="A76" s="390" t="s">
        <v>360</v>
      </c>
      <c r="B76" s="409">
        <v>0.45</v>
      </c>
      <c r="C76" s="390"/>
      <c r="D76" s="390" t="s">
        <v>359</v>
      </c>
      <c r="E76" s="390"/>
      <c r="F76" s="390"/>
      <c r="G76" s="390"/>
      <c r="H76" s="389"/>
      <c r="I76" s="389"/>
    </row>
    <row r="77" spans="1:9" ht="14.25">
      <c r="A77" s="390"/>
      <c r="B77" s="390"/>
      <c r="C77" s="390"/>
      <c r="D77" s="390"/>
      <c r="E77" s="390"/>
      <c r="F77" s="390"/>
      <c r="G77" s="390"/>
      <c r="H77" s="390"/>
      <c r="I77" s="390"/>
    </row>
    <row r="78" spans="1:9" ht="14.25">
      <c r="A78" s="390"/>
      <c r="B78" s="390" t="s">
        <v>358</v>
      </c>
      <c r="C78" s="997" t="s">
        <v>357</v>
      </c>
      <c r="D78" s="997"/>
      <c r="E78" s="997" t="s">
        <v>356</v>
      </c>
      <c r="F78" s="997"/>
      <c r="G78" s="390"/>
      <c r="H78" s="390"/>
      <c r="I78" s="390"/>
    </row>
    <row r="79" spans="1:9" ht="18.75">
      <c r="A79" s="390"/>
      <c r="B79" s="408" t="s">
        <v>449</v>
      </c>
      <c r="C79" s="404">
        <f>$B$71*(($B$69/12)^$B$74)*(($C$56/3)^$B$76)*(365-$B$70)/365</f>
        <v>0.14727919423721625</v>
      </c>
      <c r="D79" s="390" t="s">
        <v>354</v>
      </c>
      <c r="E79" s="404">
        <f>$B$71*(($B$69/12)^$B$74)*(($C$56/3)^$B$76)</f>
        <v>0.17625215048060305</v>
      </c>
      <c r="F79" s="390" t="s">
        <v>354</v>
      </c>
      <c r="G79" s="390" t="s">
        <v>44</v>
      </c>
      <c r="H79" s="390"/>
      <c r="I79" s="390"/>
    </row>
    <row r="80" spans="1:9" ht="14.25">
      <c r="A80" s="390"/>
      <c r="B80" s="408"/>
      <c r="C80" s="404">
        <f>$B$72*(($B$69/12)^$B$74)*(($C$56/3)^$B$76)*(365-$B$70)/365</f>
        <v>1.4727919423721623</v>
      </c>
      <c r="D80" s="390" t="s">
        <v>354</v>
      </c>
      <c r="E80" s="404">
        <f>$B$72*(($B$69/12)^$B$74)*(($C$56/3)^$B$76)</f>
        <v>1.7625215048060301</v>
      </c>
      <c r="F80" s="390" t="s">
        <v>354</v>
      </c>
      <c r="G80" s="390" t="s">
        <v>8</v>
      </c>
      <c r="H80" s="390"/>
      <c r="I80" s="390"/>
    </row>
    <row r="81" spans="1:9" ht="14.25">
      <c r="A81" s="390"/>
      <c r="B81" s="408"/>
      <c r="C81" s="404">
        <f>$B$73*(($B$69/12)^$B$75)*(($C$56/3)^$B$76)*(365-$B$70)/365</f>
        <v>5.4556496722937142</v>
      </c>
      <c r="D81" s="390" t="s">
        <v>354</v>
      </c>
      <c r="E81" s="404">
        <f>$B$73*(($B$69/12)^$B$75)*(($C$56/3)^$B$76)</f>
        <v>6.528892230777724</v>
      </c>
      <c r="F81" s="390" t="s">
        <v>354</v>
      </c>
      <c r="G81" s="390" t="s">
        <v>7</v>
      </c>
      <c r="H81" s="390"/>
      <c r="I81" s="390"/>
    </row>
    <row r="82" spans="1:9" ht="14.25">
      <c r="A82" s="390"/>
      <c r="B82" s="390"/>
      <c r="C82" s="401"/>
      <c r="D82" s="405"/>
      <c r="E82" s="404"/>
      <c r="F82" s="390"/>
      <c r="G82" s="390"/>
      <c r="H82" s="390"/>
      <c r="I82" s="390"/>
    </row>
    <row r="83" spans="1:9" ht="14.25">
      <c r="A83" s="390"/>
      <c r="B83" s="390" t="s">
        <v>353</v>
      </c>
      <c r="C83" s="401"/>
      <c r="D83" s="405"/>
      <c r="E83" s="404"/>
      <c r="F83" s="390"/>
      <c r="G83" s="390"/>
      <c r="H83" s="390"/>
      <c r="I83" s="390"/>
    </row>
    <row r="84" spans="1:9" ht="14.25">
      <c r="A84" s="390"/>
      <c r="B84" s="390"/>
      <c r="C84" s="401"/>
      <c r="D84" s="405"/>
      <c r="E84" s="404"/>
      <c r="F84" s="390"/>
      <c r="G84" s="390"/>
      <c r="H84" s="390"/>
      <c r="I84" s="390"/>
    </row>
    <row r="85" spans="1:9" ht="14.25">
      <c r="A85" s="390"/>
      <c r="B85" s="390"/>
      <c r="C85" s="402" t="s">
        <v>352</v>
      </c>
      <c r="D85" s="400" t="s">
        <v>339</v>
      </c>
      <c r="E85" s="406" t="s">
        <v>351</v>
      </c>
      <c r="F85" s="390"/>
      <c r="G85" s="390"/>
      <c r="H85" s="390"/>
      <c r="I85" s="390"/>
    </row>
    <row r="86" spans="1:9" ht="14.25">
      <c r="A86" s="390"/>
      <c r="B86" s="390"/>
      <c r="C86" s="390"/>
      <c r="D86" s="400" t="s">
        <v>350</v>
      </c>
      <c r="E86" s="407">
        <f>H26</f>
        <v>688.29107609642756</v>
      </c>
      <c r="F86" s="389"/>
      <c r="G86" s="390"/>
      <c r="H86" s="390"/>
      <c r="I86" s="390"/>
    </row>
    <row r="87" spans="1:9" ht="14.25">
      <c r="A87" s="390"/>
      <c r="B87" s="390"/>
      <c r="C87" s="390"/>
      <c r="D87" s="403"/>
      <c r="E87" s="390"/>
      <c r="F87" s="390"/>
      <c r="G87" s="390"/>
      <c r="H87" s="390"/>
      <c r="I87" s="390"/>
    </row>
    <row r="88" spans="1:9" ht="14.25">
      <c r="A88" s="390"/>
      <c r="B88" s="390" t="s">
        <v>344</v>
      </c>
      <c r="C88" s="401"/>
      <c r="D88" s="405"/>
      <c r="E88" s="404"/>
      <c r="F88" s="390"/>
      <c r="G88" s="390"/>
      <c r="H88" s="390"/>
      <c r="I88" s="390"/>
    </row>
    <row r="89" spans="1:9" ht="14.25">
      <c r="A89" s="406"/>
      <c r="B89" s="390" t="str">
        <f>CONCATENATE(ROUND(F43,2)*100,"% reduction in PM10 emissions through dust suppression operations with the water truck.")</f>
        <v>89% reduction in PM10 emissions through dust suppression operations with the water truck.</v>
      </c>
      <c r="C89" s="390"/>
      <c r="D89" s="405"/>
      <c r="E89" s="404"/>
      <c r="F89" s="390"/>
      <c r="G89" s="390"/>
      <c r="H89" s="390"/>
      <c r="I89" s="390"/>
    </row>
    <row r="90" spans="1:9" ht="14.25">
      <c r="A90" s="390"/>
      <c r="B90" s="390"/>
      <c r="C90" s="401"/>
      <c r="D90" s="405"/>
      <c r="E90" s="404"/>
      <c r="F90" s="390"/>
      <c r="G90" s="390"/>
      <c r="H90" s="390"/>
      <c r="I90" s="390"/>
    </row>
    <row r="91" spans="1:9" ht="14.25">
      <c r="A91" s="390"/>
      <c r="B91" s="390" t="s">
        <v>349</v>
      </c>
      <c r="C91" s="390"/>
      <c r="D91" s="403"/>
      <c r="E91" s="390"/>
      <c r="F91" s="390"/>
      <c r="G91" s="390"/>
      <c r="H91" s="390"/>
      <c r="I91" s="390"/>
    </row>
    <row r="92" spans="1:9" ht="14.25">
      <c r="A92" s="390"/>
      <c r="B92" s="390"/>
      <c r="C92" s="390"/>
      <c r="D92" s="403"/>
      <c r="E92" s="390"/>
      <c r="F92" s="390"/>
      <c r="G92" s="390"/>
      <c r="H92" s="390"/>
      <c r="I92" s="390"/>
    </row>
    <row r="93" spans="1:9" ht="14.25">
      <c r="A93" s="390"/>
      <c r="B93" s="390"/>
      <c r="C93" s="402" t="s">
        <v>285</v>
      </c>
      <c r="D93" s="400" t="s">
        <v>339</v>
      </c>
      <c r="E93" s="390" t="s">
        <v>348</v>
      </c>
      <c r="F93" s="390"/>
      <c r="G93" s="390"/>
      <c r="H93" s="390"/>
      <c r="I93" s="390"/>
    </row>
    <row r="94" spans="1:9" ht="14.25">
      <c r="A94" s="390"/>
      <c r="B94" s="390"/>
      <c r="C94" s="401"/>
      <c r="D94" s="400" t="s">
        <v>339</v>
      </c>
      <c r="E94" s="395">
        <f>(C80*E86)*(1-F43)</f>
        <v>106.93810863031521</v>
      </c>
      <c r="F94" s="390"/>
      <c r="G94" s="390"/>
      <c r="H94" s="390"/>
      <c r="I94" s="389"/>
    </row>
    <row r="95" spans="1:9" ht="14.25">
      <c r="A95" s="390"/>
      <c r="B95" s="390"/>
      <c r="C95" s="401"/>
      <c r="D95" s="400"/>
      <c r="E95" s="390"/>
      <c r="F95" s="395"/>
      <c r="G95" s="390"/>
      <c r="H95" s="390"/>
      <c r="I95" s="390"/>
    </row>
    <row r="96" spans="1:9" ht="14.25">
      <c r="A96" s="390"/>
      <c r="B96" s="390" t="s">
        <v>347</v>
      </c>
      <c r="C96" s="401"/>
      <c r="D96" s="400"/>
      <c r="E96" s="390"/>
      <c r="F96" s="395"/>
      <c r="G96" s="390"/>
      <c r="H96" s="390"/>
      <c r="I96" s="390"/>
    </row>
    <row r="97" spans="1:9" ht="14.25">
      <c r="A97" s="390"/>
      <c r="B97" s="390"/>
      <c r="C97" s="401"/>
      <c r="D97" s="400"/>
      <c r="E97" s="390"/>
      <c r="F97" s="395"/>
      <c r="G97" s="390"/>
      <c r="H97" s="390"/>
      <c r="I97" s="390"/>
    </row>
    <row r="98" spans="1:9" ht="14.25">
      <c r="A98" s="390"/>
      <c r="B98" s="390"/>
      <c r="C98" s="398" t="s">
        <v>346</v>
      </c>
      <c r="D98" s="397" t="s">
        <v>339</v>
      </c>
      <c r="E98" s="390" t="s">
        <v>345</v>
      </c>
      <c r="F98" s="390"/>
      <c r="G98" s="390"/>
      <c r="H98" s="390"/>
      <c r="I98" s="390"/>
    </row>
    <row r="99" spans="1:9" ht="14.25">
      <c r="A99" s="390"/>
      <c r="B99" s="390"/>
      <c r="C99" s="390"/>
      <c r="D99" s="397" t="s">
        <v>339</v>
      </c>
      <c r="E99" s="395">
        <f>E94/B31</f>
        <v>9.7216462391195648</v>
      </c>
      <c r="F99" s="390"/>
      <c r="G99" s="390"/>
      <c r="H99" s="390"/>
      <c r="I99" s="390"/>
    </row>
    <row r="100" spans="1:9" ht="14.25">
      <c r="A100" s="390"/>
      <c r="B100" s="390"/>
      <c r="C100" s="390"/>
      <c r="D100" s="396"/>
      <c r="E100" s="390"/>
      <c r="F100" s="395"/>
      <c r="G100" s="390"/>
      <c r="H100" s="390"/>
      <c r="I100" s="390"/>
    </row>
    <row r="101" spans="1:9" ht="14.25">
      <c r="A101" s="390"/>
      <c r="B101" s="390" t="s">
        <v>344</v>
      </c>
      <c r="C101" s="390"/>
      <c r="D101" s="396"/>
      <c r="E101" s="390"/>
      <c r="F101" s="395"/>
      <c r="G101" s="390"/>
      <c r="H101" s="390"/>
      <c r="I101" s="390"/>
    </row>
    <row r="102" spans="1:9" ht="14.25">
      <c r="A102" s="390"/>
      <c r="B102" s="390"/>
      <c r="C102" s="390" t="s">
        <v>343</v>
      </c>
      <c r="D102" s="396"/>
      <c r="E102" s="399">
        <f>B29</f>
        <v>313</v>
      </c>
      <c r="F102" s="395"/>
      <c r="G102" s="390"/>
      <c r="H102" s="390"/>
      <c r="I102" s="390"/>
    </row>
    <row r="103" spans="1:9" ht="14.25">
      <c r="A103" s="390"/>
      <c r="B103" s="390"/>
      <c r="C103" s="390"/>
      <c r="D103" s="396"/>
      <c r="E103" s="390"/>
      <c r="F103" s="395"/>
      <c r="G103" s="390"/>
      <c r="H103" s="390"/>
      <c r="I103" s="390"/>
    </row>
    <row r="104" spans="1:9" ht="14.25">
      <c r="A104" s="390"/>
      <c r="B104" s="390" t="s">
        <v>342</v>
      </c>
      <c r="C104" s="390"/>
      <c r="D104" s="396"/>
      <c r="E104" s="390"/>
      <c r="F104" s="395"/>
      <c r="G104" s="390"/>
      <c r="H104" s="390"/>
      <c r="I104" s="390"/>
    </row>
    <row r="105" spans="1:9" ht="14.25">
      <c r="A105" s="390"/>
      <c r="B105" s="390"/>
      <c r="C105" s="390"/>
      <c r="D105" s="396"/>
      <c r="E105" s="390"/>
      <c r="F105" s="395"/>
      <c r="G105" s="390"/>
      <c r="H105" s="390"/>
      <c r="I105" s="390"/>
    </row>
    <row r="106" spans="1:9" ht="14.25">
      <c r="A106" s="390"/>
      <c r="B106" s="390"/>
      <c r="C106" s="398" t="s">
        <v>341</v>
      </c>
      <c r="D106" s="397" t="s">
        <v>339</v>
      </c>
      <c r="E106" s="390" t="s">
        <v>340</v>
      </c>
      <c r="F106" s="395"/>
      <c r="G106" s="390"/>
      <c r="H106" s="390"/>
      <c r="I106" s="390"/>
    </row>
    <row r="107" spans="1:9" ht="14.25">
      <c r="A107" s="390"/>
      <c r="B107" s="390"/>
      <c r="C107" s="390"/>
      <c r="D107" s="397" t="s">
        <v>339</v>
      </c>
      <c r="E107" s="395">
        <f>+(E94*E102)/2000</f>
        <v>16.735814000644332</v>
      </c>
      <c r="F107" s="390"/>
      <c r="G107" s="390"/>
      <c r="H107" s="390"/>
      <c r="I107" s="389"/>
    </row>
    <row r="108" spans="1:9" ht="14.25">
      <c r="A108" s="390"/>
      <c r="B108" s="390"/>
      <c r="C108" s="390"/>
      <c r="D108" s="396"/>
      <c r="E108" s="395"/>
      <c r="F108" s="390"/>
      <c r="G108" s="390"/>
      <c r="H108" s="390"/>
      <c r="I108" s="390"/>
    </row>
    <row r="109" spans="1:9" ht="14.25">
      <c r="A109" s="964" t="s">
        <v>506</v>
      </c>
      <c r="B109" s="965"/>
      <c r="C109" s="965"/>
      <c r="D109" s="965"/>
      <c r="E109" s="965"/>
      <c r="F109" s="965"/>
      <c r="G109" s="965"/>
      <c r="H109" s="966"/>
      <c r="I109" s="392"/>
    </row>
    <row r="110" spans="1:9" ht="14.25">
      <c r="A110" s="958" t="s">
        <v>287</v>
      </c>
      <c r="B110" s="959"/>
      <c r="C110" s="959" t="s">
        <v>337</v>
      </c>
      <c r="D110" s="959"/>
      <c r="E110" s="959"/>
      <c r="F110" s="959" t="s">
        <v>336</v>
      </c>
      <c r="G110" s="959"/>
      <c r="H110" s="962"/>
      <c r="I110" s="392"/>
    </row>
    <row r="111" spans="1:9" ht="14.25">
      <c r="A111" s="960"/>
      <c r="B111" s="961"/>
      <c r="C111" s="394" t="s">
        <v>285</v>
      </c>
      <c r="D111" s="394" t="s">
        <v>284</v>
      </c>
      <c r="E111" s="394" t="s">
        <v>283</v>
      </c>
      <c r="F111" s="394" t="s">
        <v>285</v>
      </c>
      <c r="G111" s="394" t="s">
        <v>284</v>
      </c>
      <c r="H111" s="393" t="s">
        <v>283</v>
      </c>
      <c r="I111" s="392"/>
    </row>
    <row r="112" spans="1:9" ht="18.75">
      <c r="A112" s="957" t="s">
        <v>445</v>
      </c>
      <c r="B112" s="957"/>
      <c r="C112" s="391">
        <f>$C79*$H$26</f>
        <v>101.37095508814835</v>
      </c>
      <c r="D112" s="391">
        <f>C112/$B$31</f>
        <v>9.2155413716498504</v>
      </c>
      <c r="E112" s="391">
        <f>C112*$B$29/2000</f>
        <v>15.864554471295216</v>
      </c>
      <c r="F112" s="391">
        <f>$E79*$H$26</f>
        <v>121.31278231860375</v>
      </c>
      <c r="G112" s="391">
        <f>F112/$B$31</f>
        <v>11.028434756236704</v>
      </c>
      <c r="H112" s="391">
        <f>F112*$B$29/2000</f>
        <v>18.985450432861487</v>
      </c>
      <c r="I112" s="392"/>
    </row>
    <row r="113" spans="1:9" ht="18.75">
      <c r="A113" s="957" t="s">
        <v>444</v>
      </c>
      <c r="B113" s="957"/>
      <c r="C113" s="391">
        <f>$C80*$H$26</f>
        <v>1013.7095508814833</v>
      </c>
      <c r="D113" s="391">
        <f>C113/$B$31</f>
        <v>92.155413716498487</v>
      </c>
      <c r="E113" s="391">
        <f>C113*$B$29/2000</f>
        <v>158.64554471295213</v>
      </c>
      <c r="F113" s="391">
        <f>$E80*$H$26</f>
        <v>1213.1278231860372</v>
      </c>
      <c r="G113" s="391">
        <f>F113/$B$31</f>
        <v>110.28434756236702</v>
      </c>
      <c r="H113" s="391">
        <f>F113*$B$29/2000</f>
        <v>189.85450432861484</v>
      </c>
      <c r="I113" s="392"/>
    </row>
    <row r="114" spans="1:9" ht="14.25">
      <c r="A114" s="957" t="s">
        <v>7</v>
      </c>
      <c r="B114" s="957"/>
      <c r="C114" s="391">
        <f>$C81*$H$26</f>
        <v>3755.074983748163</v>
      </c>
      <c r="D114" s="391">
        <f>C114/$B$31</f>
        <v>341.3704530680148</v>
      </c>
      <c r="E114" s="391">
        <f>C114*$B$29/2000</f>
        <v>587.6692349565875</v>
      </c>
      <c r="F114" s="391">
        <f>$E81*$H$26</f>
        <v>4493.7782592396052</v>
      </c>
      <c r="G114" s="391">
        <f>F114/$B$31</f>
        <v>408.52529629450959</v>
      </c>
      <c r="H114" s="391">
        <f>F114*$B$29/2000</f>
        <v>703.27629757099817</v>
      </c>
      <c r="I114" s="392"/>
    </row>
    <row r="115" spans="1:9" ht="16.5">
      <c r="A115" s="958" t="s">
        <v>287</v>
      </c>
      <c r="B115" s="959"/>
      <c r="C115" s="959" t="s">
        <v>447</v>
      </c>
      <c r="D115" s="959"/>
      <c r="E115" s="959"/>
      <c r="F115" s="959" t="s">
        <v>446</v>
      </c>
      <c r="G115" s="959"/>
      <c r="H115" s="962"/>
      <c r="I115" s="392"/>
    </row>
    <row r="116" spans="1:9" ht="14.25">
      <c r="A116" s="960"/>
      <c r="B116" s="961"/>
      <c r="C116" s="394" t="s">
        <v>285</v>
      </c>
      <c r="D116" s="394" t="s">
        <v>284</v>
      </c>
      <c r="E116" s="394" t="s">
        <v>283</v>
      </c>
      <c r="F116" s="394" t="s">
        <v>285</v>
      </c>
      <c r="G116" s="394" t="s">
        <v>284</v>
      </c>
      <c r="H116" s="393" t="s">
        <v>283</v>
      </c>
      <c r="I116" s="392"/>
    </row>
    <row r="117" spans="1:9" ht="18.75">
      <c r="A117" s="957" t="s">
        <v>445</v>
      </c>
      <c r="B117" s="957"/>
      <c r="C117" s="391">
        <f>$C79*$H$26*(1-$F$43)</f>
        <v>10.693810863031523</v>
      </c>
      <c r="D117" s="391">
        <f>C117/$B$31</f>
        <v>0.97216462391195657</v>
      </c>
      <c r="E117" s="391">
        <f>C117*$B$29/2000</f>
        <v>1.6735814000644333</v>
      </c>
      <c r="F117" s="391">
        <f>$E79*$H$26*(1-$F$43)</f>
        <v>12.797511360677067</v>
      </c>
      <c r="G117" s="391">
        <f>F117/$B$31</f>
        <v>1.1634101236979151</v>
      </c>
      <c r="H117" s="391">
        <f>F117*$B$29/2000</f>
        <v>2.0028105279459609</v>
      </c>
      <c r="I117" s="392"/>
    </row>
    <row r="118" spans="1:9" ht="18.75">
      <c r="A118" s="957" t="s">
        <v>444</v>
      </c>
      <c r="B118" s="957"/>
      <c r="C118" s="391">
        <f>$C80*$H$26*(1-$F$43)</f>
        <v>106.93810863031521</v>
      </c>
      <c r="D118" s="391">
        <f>C118/$B$31</f>
        <v>9.7216462391195648</v>
      </c>
      <c r="E118" s="391">
        <f>C118*$B$29/2000</f>
        <v>16.735814000644332</v>
      </c>
      <c r="F118" s="391">
        <f>$E80*$H$26*(1-$F$43)</f>
        <v>127.97511360677063</v>
      </c>
      <c r="G118" s="391">
        <f>F118/$B$31</f>
        <v>11.634101236979149</v>
      </c>
      <c r="H118" s="391">
        <f>F118*$B$29/2000</f>
        <v>20.028105279459602</v>
      </c>
      <c r="I118" s="392"/>
    </row>
    <row r="119" spans="1:9" ht="14.25">
      <c r="A119" s="957" t="s">
        <v>7</v>
      </c>
      <c r="B119" s="957"/>
      <c r="C119" s="391">
        <f>$C81*$H$26*(1-$F$43)</f>
        <v>396.12985413608692</v>
      </c>
      <c r="D119" s="391">
        <f>C119/$B$31</f>
        <v>36.011804921462449</v>
      </c>
      <c r="E119" s="391">
        <f>C119*$B$29/2000</f>
        <v>61.994322172297601</v>
      </c>
      <c r="F119" s="391">
        <f>$E81*$H$26*(1-$F$43)</f>
        <v>474.05703855630077</v>
      </c>
      <c r="G119" s="391">
        <f>F119/$B$31</f>
        <v>43.096094414209162</v>
      </c>
      <c r="H119" s="391">
        <f>F119*$B$29/2000</f>
        <v>74.189926534061073</v>
      </c>
      <c r="I119" s="392"/>
    </row>
    <row r="120" spans="1:9" ht="14.25">
      <c r="A120" s="389" t="s">
        <v>505</v>
      </c>
      <c r="B120" s="389"/>
      <c r="C120" s="389"/>
      <c r="D120" s="389"/>
      <c r="E120" s="389"/>
      <c r="F120" s="389"/>
      <c r="G120" s="389"/>
      <c r="H120" s="389"/>
      <c r="I120" s="389"/>
    </row>
    <row r="126" spans="1:9">
      <c r="E126" s="737">
        <f>G119+'Table 2a Paved'!G117</f>
        <v>43.326934748404305</v>
      </c>
    </row>
  </sheetData>
  <mergeCells count="54">
    <mergeCell ref="A7:B8"/>
    <mergeCell ref="C7:D7"/>
    <mergeCell ref="E7:F7"/>
    <mergeCell ref="A1:I1"/>
    <mergeCell ref="A2:I2"/>
    <mergeCell ref="A3:I3"/>
    <mergeCell ref="A4:I4"/>
    <mergeCell ref="A6:F6"/>
    <mergeCell ref="A9:B9"/>
    <mergeCell ref="A10:B10"/>
    <mergeCell ref="A11:B11"/>
    <mergeCell ref="A14:I14"/>
    <mergeCell ref="D15:D17"/>
    <mergeCell ref="E15:E17"/>
    <mergeCell ref="F15:G16"/>
    <mergeCell ref="H15:I15"/>
    <mergeCell ref="A41:I41"/>
    <mergeCell ref="A42:I42"/>
    <mergeCell ref="A46:C46"/>
    <mergeCell ref="A26:C26"/>
    <mergeCell ref="F115:H115"/>
    <mergeCell ref="A55:B55"/>
    <mergeCell ref="A56:B56"/>
    <mergeCell ref="C78:D78"/>
    <mergeCell ref="E78:F78"/>
    <mergeCell ref="A47:B47"/>
    <mergeCell ref="A48:B48"/>
    <mergeCell ref="A49:B49"/>
    <mergeCell ref="A50:B50"/>
    <mergeCell ref="A51:B51"/>
    <mergeCell ref="A117:B117"/>
    <mergeCell ref="A118:B118"/>
    <mergeCell ref="A109:H109"/>
    <mergeCell ref="A110:B111"/>
    <mergeCell ref="C110:E110"/>
    <mergeCell ref="F110:H110"/>
    <mergeCell ref="A112:B112"/>
    <mergeCell ref="A113:B113"/>
    <mergeCell ref="A119:B119"/>
    <mergeCell ref="A15:C17"/>
    <mergeCell ref="A18:C18"/>
    <mergeCell ref="A19:C19"/>
    <mergeCell ref="A20:C20"/>
    <mergeCell ref="A21:C21"/>
    <mergeCell ref="A22:C22"/>
    <mergeCell ref="A23:C23"/>
    <mergeCell ref="A24:C24"/>
    <mergeCell ref="A25:C25"/>
    <mergeCell ref="A52:B52"/>
    <mergeCell ref="A114:B114"/>
    <mergeCell ref="A115:B116"/>
    <mergeCell ref="C115:E115"/>
    <mergeCell ref="A53:B53"/>
    <mergeCell ref="A54:B54"/>
  </mergeCells>
  <printOptions horizontalCentered="1"/>
  <pageMargins left="0.7" right="0.7" top="0.75" bottom="0.75" header="0.3" footer="0.3"/>
  <pageSetup scale="75" fitToHeight="0" orientation="portrait" r:id="rId1"/>
  <headerFooter>
    <oddFooter>&amp;CSection 6, Page &amp;P</oddFooter>
  </headerFooter>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35"/>
  <sheetViews>
    <sheetView view="pageBreakPreview" zoomScale="60" zoomScaleNormal="100" workbookViewId="0">
      <selection sqref="A1:H1"/>
    </sheetView>
  </sheetViews>
  <sheetFormatPr defaultColWidth="9.140625" defaultRowHeight="12.75"/>
  <cols>
    <col min="1" max="1" width="11.85546875" style="19" customWidth="1"/>
    <col min="2" max="2" width="22.5703125" style="19" customWidth="1"/>
    <col min="3" max="3" width="14.140625" style="19" customWidth="1"/>
    <col min="4" max="4" width="13.85546875" style="19" customWidth="1"/>
    <col min="5" max="5" width="13.5703125" style="19" customWidth="1"/>
    <col min="6" max="6" width="28.5703125" style="19" customWidth="1"/>
    <col min="7" max="7" width="13.140625" style="19" customWidth="1"/>
    <col min="8" max="8" width="35.140625" style="19" customWidth="1"/>
    <col min="9" max="9" width="8.85546875" style="19" customWidth="1"/>
    <col min="10" max="10" width="9.140625" style="9"/>
    <col min="11" max="11" width="9" style="9" customWidth="1"/>
    <col min="12" max="12" width="9.140625" style="9" hidden="1" customWidth="1"/>
    <col min="13" max="16384" width="9.140625" style="9"/>
  </cols>
  <sheetData>
    <row r="1" spans="1:12" s="19" customFormat="1" ht="19.5" customHeight="1">
      <c r="A1" s="786" t="s">
        <v>172</v>
      </c>
      <c r="B1" s="786"/>
      <c r="C1" s="786"/>
      <c r="D1" s="786"/>
      <c r="E1" s="786"/>
      <c r="F1" s="786"/>
      <c r="G1" s="786"/>
      <c r="H1" s="786"/>
      <c r="I1" s="18"/>
      <c r="J1" s="18"/>
      <c r="K1" s="18"/>
      <c r="L1" s="18"/>
    </row>
    <row r="2" spans="1:12" s="19" customFormat="1" ht="78" customHeight="1" thickBot="1">
      <c r="A2" s="792" t="s">
        <v>202</v>
      </c>
      <c r="B2" s="792"/>
      <c r="C2" s="792"/>
      <c r="D2" s="792"/>
      <c r="E2" s="792"/>
      <c r="F2" s="792"/>
      <c r="G2" s="792"/>
      <c r="H2" s="792"/>
      <c r="I2" s="20"/>
      <c r="J2" s="20"/>
      <c r="K2" s="20"/>
      <c r="L2" s="20"/>
    </row>
    <row r="3" spans="1:12" s="19" customFormat="1" ht="15.75" customHeight="1">
      <c r="A3" s="787" t="s">
        <v>60</v>
      </c>
      <c r="B3" s="790" t="s">
        <v>59</v>
      </c>
      <c r="C3" s="790" t="s">
        <v>0</v>
      </c>
      <c r="D3" s="790" t="s">
        <v>1</v>
      </c>
      <c r="E3" s="772" t="s">
        <v>130</v>
      </c>
      <c r="F3" s="772" t="s">
        <v>150</v>
      </c>
      <c r="G3" s="772" t="s">
        <v>154</v>
      </c>
      <c r="H3" s="793" t="s">
        <v>69</v>
      </c>
    </row>
    <row r="4" spans="1:12" s="19" customFormat="1" ht="15.75" customHeight="1">
      <c r="A4" s="788"/>
      <c r="B4" s="782"/>
      <c r="C4" s="782"/>
      <c r="D4" s="763"/>
      <c r="E4" s="791"/>
      <c r="F4" s="775"/>
      <c r="G4" s="775"/>
      <c r="H4" s="794"/>
    </row>
    <row r="5" spans="1:12" s="19" customFormat="1" ht="15.75" customHeight="1">
      <c r="A5" s="788"/>
      <c r="B5" s="782"/>
      <c r="C5" s="782"/>
      <c r="D5" s="796" t="s">
        <v>2</v>
      </c>
      <c r="E5" s="776" t="s">
        <v>149</v>
      </c>
      <c r="F5" s="776" t="s">
        <v>70</v>
      </c>
      <c r="G5" s="776" t="s">
        <v>155</v>
      </c>
      <c r="H5" s="794"/>
    </row>
    <row r="6" spans="1:12" s="19" customFormat="1" ht="15.75" customHeight="1">
      <c r="A6" s="789"/>
      <c r="B6" s="749"/>
      <c r="C6" s="749"/>
      <c r="D6" s="797"/>
      <c r="E6" s="791"/>
      <c r="F6" s="777"/>
      <c r="G6" s="777"/>
      <c r="H6" s="795"/>
    </row>
    <row r="7" spans="1:12" s="21" customFormat="1" ht="17.25" customHeight="1">
      <c r="A7" s="798">
        <v>2</v>
      </c>
      <c r="B7" s="783" t="s">
        <v>233</v>
      </c>
      <c r="C7" s="783" t="s">
        <v>228</v>
      </c>
      <c r="D7" s="22" t="s">
        <v>228</v>
      </c>
      <c r="E7" s="267">
        <v>10000</v>
      </c>
      <c r="F7" s="23" t="s">
        <v>228</v>
      </c>
      <c r="G7" s="23" t="s">
        <v>228</v>
      </c>
      <c r="H7" s="784" t="s">
        <v>270</v>
      </c>
    </row>
    <row r="8" spans="1:12" s="21" customFormat="1" ht="17.25" customHeight="1">
      <c r="A8" s="789"/>
      <c r="B8" s="749"/>
      <c r="C8" s="749"/>
      <c r="D8" s="24" t="s">
        <v>228</v>
      </c>
      <c r="E8" s="15" t="s">
        <v>240</v>
      </c>
      <c r="F8" s="15" t="s">
        <v>241</v>
      </c>
      <c r="G8" s="15" t="s">
        <v>228</v>
      </c>
      <c r="H8" s="785"/>
    </row>
    <row r="9" spans="1:12" s="21" customFormat="1" ht="17.25" customHeight="1">
      <c r="A9" s="798">
        <v>2</v>
      </c>
      <c r="B9" s="783" t="s">
        <v>234</v>
      </c>
      <c r="C9" s="783" t="s">
        <v>228</v>
      </c>
      <c r="D9" s="22" t="s">
        <v>228</v>
      </c>
      <c r="E9" s="23">
        <v>500</v>
      </c>
      <c r="F9" s="23" t="s">
        <v>228</v>
      </c>
      <c r="G9" s="23" t="s">
        <v>228</v>
      </c>
      <c r="H9" s="784" t="s">
        <v>232</v>
      </c>
    </row>
    <row r="10" spans="1:12" s="21" customFormat="1" ht="17.25" customHeight="1">
      <c r="A10" s="789"/>
      <c r="B10" s="749"/>
      <c r="C10" s="749"/>
      <c r="D10" s="24" t="s">
        <v>228</v>
      </c>
      <c r="E10" s="15" t="s">
        <v>240</v>
      </c>
      <c r="F10" s="15" t="s">
        <v>242</v>
      </c>
      <c r="G10" s="15" t="s">
        <v>228</v>
      </c>
      <c r="H10" s="785"/>
    </row>
    <row r="11" spans="1:12" s="21" customFormat="1" ht="17.25" customHeight="1">
      <c r="A11" s="798">
        <v>2</v>
      </c>
      <c r="B11" s="783" t="s">
        <v>235</v>
      </c>
      <c r="C11" s="783" t="s">
        <v>236</v>
      </c>
      <c r="D11" s="22" t="s">
        <v>228</v>
      </c>
      <c r="E11" s="23" t="s">
        <v>243</v>
      </c>
      <c r="F11" s="23" t="s">
        <v>228</v>
      </c>
      <c r="G11" s="23" t="s">
        <v>228</v>
      </c>
      <c r="H11" s="784" t="s">
        <v>232</v>
      </c>
    </row>
    <row r="12" spans="1:12" s="21" customFormat="1" ht="17.25" customHeight="1">
      <c r="A12" s="789"/>
      <c r="B12" s="749"/>
      <c r="C12" s="749"/>
      <c r="D12" s="24" t="s">
        <v>228</v>
      </c>
      <c r="E12" s="15" t="s">
        <v>244</v>
      </c>
      <c r="F12" s="15" t="s">
        <v>245</v>
      </c>
      <c r="G12" s="15" t="s">
        <v>228</v>
      </c>
      <c r="H12" s="785"/>
    </row>
    <row r="13" spans="1:12" s="21" customFormat="1" ht="17.25" customHeight="1">
      <c r="A13" s="798">
        <v>2</v>
      </c>
      <c r="B13" s="783" t="s">
        <v>237</v>
      </c>
      <c r="C13" s="783" t="s">
        <v>228</v>
      </c>
      <c r="D13" s="22" t="s">
        <v>228</v>
      </c>
      <c r="E13" s="23" t="s">
        <v>246</v>
      </c>
      <c r="F13" s="23" t="s">
        <v>228</v>
      </c>
      <c r="G13" s="23" t="s">
        <v>228</v>
      </c>
      <c r="H13" s="784" t="s">
        <v>232</v>
      </c>
    </row>
    <row r="14" spans="1:12" s="21" customFormat="1" ht="17.25" customHeight="1">
      <c r="A14" s="789"/>
      <c r="B14" s="749"/>
      <c r="C14" s="749"/>
      <c r="D14" s="24" t="s">
        <v>228</v>
      </c>
      <c r="E14" s="15" t="s">
        <v>244</v>
      </c>
      <c r="F14" s="15" t="s">
        <v>242</v>
      </c>
      <c r="G14" s="15" t="s">
        <v>228</v>
      </c>
      <c r="H14" s="785"/>
    </row>
    <row r="15" spans="1:12" s="21" customFormat="1" ht="17.25" customHeight="1">
      <c r="A15" s="798">
        <v>2</v>
      </c>
      <c r="B15" s="783" t="s">
        <v>238</v>
      </c>
      <c r="C15" s="783" t="s">
        <v>239</v>
      </c>
      <c r="D15" s="268" t="s">
        <v>247</v>
      </c>
      <c r="E15" s="23" t="s">
        <v>248</v>
      </c>
      <c r="F15" s="23" t="s">
        <v>228</v>
      </c>
      <c r="G15" s="23" t="s">
        <v>228</v>
      </c>
      <c r="H15" s="784" t="s">
        <v>232</v>
      </c>
    </row>
    <row r="16" spans="1:12" s="21" customFormat="1" ht="17.25" customHeight="1">
      <c r="A16" s="789"/>
      <c r="B16" s="749"/>
      <c r="C16" s="749"/>
      <c r="D16" s="24" t="s">
        <v>249</v>
      </c>
      <c r="E16" s="15" t="s">
        <v>250</v>
      </c>
      <c r="F16" s="15" t="s">
        <v>251</v>
      </c>
      <c r="G16" s="15" t="s">
        <v>228</v>
      </c>
      <c r="H16" s="785"/>
    </row>
    <row r="17" spans="1:8" s="21" customFormat="1" ht="17.25" customHeight="1">
      <c r="A17" s="798"/>
      <c r="B17" s="783"/>
      <c r="C17" s="783"/>
      <c r="D17" s="22"/>
      <c r="E17" s="23"/>
      <c r="F17" s="23"/>
      <c r="G17" s="23"/>
      <c r="H17" s="784" t="s">
        <v>63</v>
      </c>
    </row>
    <row r="18" spans="1:8" s="21" customFormat="1" ht="17.25" customHeight="1">
      <c r="A18" s="789"/>
      <c r="B18" s="749"/>
      <c r="C18" s="749"/>
      <c r="D18" s="24"/>
      <c r="E18" s="15"/>
      <c r="F18" s="15"/>
      <c r="G18" s="15"/>
      <c r="H18" s="785"/>
    </row>
    <row r="19" spans="1:8" s="21" customFormat="1" ht="17.25" customHeight="1">
      <c r="A19" s="798"/>
      <c r="B19" s="783"/>
      <c r="C19" s="783"/>
      <c r="D19" s="22"/>
      <c r="E19" s="23"/>
      <c r="F19" s="23"/>
      <c r="G19" s="23"/>
      <c r="H19" s="784" t="s">
        <v>63</v>
      </c>
    </row>
    <row r="20" spans="1:8" s="21" customFormat="1" ht="17.25" customHeight="1">
      <c r="A20" s="789"/>
      <c r="B20" s="749"/>
      <c r="C20" s="749"/>
      <c r="D20" s="24"/>
      <c r="E20" s="15"/>
      <c r="F20" s="15"/>
      <c r="G20" s="15"/>
      <c r="H20" s="785"/>
    </row>
    <row r="21" spans="1:8" s="21" customFormat="1" ht="17.25" customHeight="1">
      <c r="A21" s="798"/>
      <c r="B21" s="783"/>
      <c r="C21" s="783"/>
      <c r="D21" s="22"/>
      <c r="E21" s="23"/>
      <c r="F21" s="23"/>
      <c r="G21" s="23"/>
      <c r="H21" s="784" t="s">
        <v>63</v>
      </c>
    </row>
    <row r="22" spans="1:8" s="21" customFormat="1" ht="17.25" customHeight="1">
      <c r="A22" s="789"/>
      <c r="B22" s="749"/>
      <c r="C22" s="749"/>
      <c r="D22" s="24"/>
      <c r="E22" s="15"/>
      <c r="F22" s="15"/>
      <c r="G22" s="15"/>
      <c r="H22" s="785"/>
    </row>
    <row r="23" spans="1:8" s="21" customFormat="1" ht="17.25" customHeight="1">
      <c r="A23" s="798"/>
      <c r="B23" s="783"/>
      <c r="C23" s="783"/>
      <c r="D23" s="22"/>
      <c r="E23" s="23"/>
      <c r="F23" s="23"/>
      <c r="G23" s="23"/>
      <c r="H23" s="784" t="s">
        <v>63</v>
      </c>
    </row>
    <row r="24" spans="1:8" s="21" customFormat="1" ht="17.25" customHeight="1">
      <c r="A24" s="789"/>
      <c r="B24" s="749"/>
      <c r="C24" s="749"/>
      <c r="D24" s="24"/>
      <c r="E24" s="15"/>
      <c r="F24" s="15"/>
      <c r="G24" s="15"/>
      <c r="H24" s="785"/>
    </row>
    <row r="25" spans="1:8" s="21" customFormat="1" ht="17.25" customHeight="1">
      <c r="A25" s="798"/>
      <c r="B25" s="783"/>
      <c r="C25" s="783"/>
      <c r="D25" s="22"/>
      <c r="E25" s="23"/>
      <c r="F25" s="23"/>
      <c r="G25" s="23"/>
      <c r="H25" s="784" t="s">
        <v>63</v>
      </c>
    </row>
    <row r="26" spans="1:8" s="21" customFormat="1" ht="17.25" customHeight="1">
      <c r="A26" s="789"/>
      <c r="B26" s="749"/>
      <c r="C26" s="749"/>
      <c r="D26" s="24"/>
      <c r="E26" s="15"/>
      <c r="F26" s="15"/>
      <c r="G26" s="15"/>
      <c r="H26" s="785"/>
    </row>
    <row r="27" spans="1:8" s="21" customFormat="1" ht="17.25" customHeight="1">
      <c r="A27" s="798"/>
      <c r="B27" s="783"/>
      <c r="C27" s="783"/>
      <c r="D27" s="22"/>
      <c r="E27" s="23"/>
      <c r="F27" s="23"/>
      <c r="G27" s="23"/>
      <c r="H27" s="784" t="s">
        <v>63</v>
      </c>
    </row>
    <row r="28" spans="1:8" s="21" customFormat="1" ht="17.25" customHeight="1">
      <c r="A28" s="789"/>
      <c r="B28" s="749"/>
      <c r="C28" s="749"/>
      <c r="D28" s="24"/>
      <c r="E28" s="15"/>
      <c r="F28" s="15"/>
      <c r="G28" s="15"/>
      <c r="H28" s="785"/>
    </row>
    <row r="29" spans="1:8" s="21" customFormat="1" ht="17.25" customHeight="1">
      <c r="A29" s="798"/>
      <c r="B29" s="783"/>
      <c r="C29" s="783"/>
      <c r="D29" s="22"/>
      <c r="E29" s="23"/>
      <c r="F29" s="23"/>
      <c r="G29" s="23"/>
      <c r="H29" s="784" t="s">
        <v>63</v>
      </c>
    </row>
    <row r="30" spans="1:8" s="21" customFormat="1" ht="17.25" customHeight="1">
      <c r="A30" s="789"/>
      <c r="B30" s="749"/>
      <c r="C30" s="749"/>
      <c r="D30" s="24"/>
      <c r="E30" s="15"/>
      <c r="F30" s="15"/>
      <c r="G30" s="15"/>
      <c r="H30" s="785"/>
    </row>
    <row r="31" spans="1:8" s="21" customFormat="1" ht="17.25" customHeight="1">
      <c r="A31" s="798"/>
      <c r="B31" s="783"/>
      <c r="C31" s="783"/>
      <c r="D31" s="22"/>
      <c r="E31" s="23"/>
      <c r="F31" s="23"/>
      <c r="G31" s="23"/>
      <c r="H31" s="784" t="s">
        <v>63</v>
      </c>
    </row>
    <row r="32" spans="1:8" s="21" customFormat="1" ht="17.25" customHeight="1" thickBot="1">
      <c r="A32" s="801"/>
      <c r="B32" s="803"/>
      <c r="C32" s="803"/>
      <c r="D32" s="105"/>
      <c r="E32" s="106"/>
      <c r="F32" s="106"/>
      <c r="G32" s="106"/>
      <c r="H32" s="802"/>
    </row>
    <row r="33" spans="1:8" ht="12" customHeight="1">
      <c r="A33" s="799" t="s">
        <v>176</v>
      </c>
      <c r="B33" s="799"/>
      <c r="C33" s="799"/>
      <c r="D33" s="800"/>
      <c r="E33" s="800"/>
      <c r="F33" s="800"/>
      <c r="G33" s="800"/>
      <c r="H33" s="800"/>
    </row>
    <row r="34" spans="1:8" ht="12" customHeight="1">
      <c r="A34" s="800"/>
      <c r="B34" s="800"/>
      <c r="C34" s="800"/>
      <c r="D34" s="800"/>
      <c r="E34" s="800"/>
      <c r="F34" s="800"/>
      <c r="G34" s="800"/>
      <c r="H34" s="800"/>
    </row>
    <row r="35" spans="1:8" ht="12" customHeight="1">
      <c r="A35" s="167" t="s">
        <v>170</v>
      </c>
    </row>
  </sheetData>
  <customSheetViews>
    <customSheetView guid="{7EECEA86-8D89-42F2-BCED-43692B4A0FC9}" showPageBreaks="1" hiddenColumns="1" showRuler="0">
      <selection activeCell="B7" sqref="B7:B8"/>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2-B:  Page &amp;P&amp;R&amp;"Times New Roman,Regular"&amp;8Printed &amp;D &amp;T</oddFooter>
      </headerFooter>
    </customSheetView>
  </customSheetViews>
  <mergeCells count="67">
    <mergeCell ref="A33:H34"/>
    <mergeCell ref="A31:A32"/>
    <mergeCell ref="A27:A28"/>
    <mergeCell ref="H27:H28"/>
    <mergeCell ref="H31:H32"/>
    <mergeCell ref="A29:A30"/>
    <mergeCell ref="H29:H30"/>
    <mergeCell ref="C31:C32"/>
    <mergeCell ref="B31:B32"/>
    <mergeCell ref="B27:B28"/>
    <mergeCell ref="B29:B30"/>
    <mergeCell ref="C27:C28"/>
    <mergeCell ref="C29:C30"/>
    <mergeCell ref="A23:A24"/>
    <mergeCell ref="A21:A22"/>
    <mergeCell ref="A25:A26"/>
    <mergeCell ref="H25:H26"/>
    <mergeCell ref="B21:B22"/>
    <mergeCell ref="B23:B24"/>
    <mergeCell ref="B25:B26"/>
    <mergeCell ref="C21:C22"/>
    <mergeCell ref="C25:C26"/>
    <mergeCell ref="H23:H24"/>
    <mergeCell ref="B17:B18"/>
    <mergeCell ref="B19:B20"/>
    <mergeCell ref="B13:B14"/>
    <mergeCell ref="A15:A16"/>
    <mergeCell ref="A13:A14"/>
    <mergeCell ref="B15:B16"/>
    <mergeCell ref="A7:A8"/>
    <mergeCell ref="A11:A12"/>
    <mergeCell ref="A9:A10"/>
    <mergeCell ref="A19:A20"/>
    <mergeCell ref="A17:A18"/>
    <mergeCell ref="A1:H1"/>
    <mergeCell ref="G3:G4"/>
    <mergeCell ref="G5:G6"/>
    <mergeCell ref="A3:A6"/>
    <mergeCell ref="B3:B6"/>
    <mergeCell ref="C3:C6"/>
    <mergeCell ref="F3:F4"/>
    <mergeCell ref="F5:F6"/>
    <mergeCell ref="E3:E4"/>
    <mergeCell ref="E5:E6"/>
    <mergeCell ref="A2:H2"/>
    <mergeCell ref="H3:H6"/>
    <mergeCell ref="D3:D4"/>
    <mergeCell ref="D5:D6"/>
    <mergeCell ref="B7:B8"/>
    <mergeCell ref="B9:B10"/>
    <mergeCell ref="C15:C16"/>
    <mergeCell ref="C13:C14"/>
    <mergeCell ref="B11:B12"/>
    <mergeCell ref="C17:C18"/>
    <mergeCell ref="C23:C24"/>
    <mergeCell ref="C19:C20"/>
    <mergeCell ref="H7:H8"/>
    <mergeCell ref="C7:C8"/>
    <mergeCell ref="C9:C10"/>
    <mergeCell ref="C11:C12"/>
    <mergeCell ref="H19:H20"/>
    <mergeCell ref="H21:H22"/>
    <mergeCell ref="H13:H14"/>
    <mergeCell ref="H17:H18"/>
    <mergeCell ref="H15:H16"/>
    <mergeCell ref="H11:H12"/>
    <mergeCell ref="H9:H10"/>
  </mergeCells>
  <phoneticPr fontId="4" type="noConversion"/>
  <printOptions horizontalCentered="1" verticalCentered="1"/>
  <pageMargins left="0.5" right="0.5" top="0.5" bottom="0.5" header="0.35" footer="0.35"/>
  <pageSetup scale="84"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10/09/14, &amp;"Arial,Regular"The date this page of the form was last revised: 7/8/11&amp;C&amp;8Table 2-B:  Page &amp;P&amp;R&amp;8Printed &amp;D &amp;T</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Y47"/>
  <sheetViews>
    <sheetView view="pageBreakPreview" zoomScale="115" zoomScaleNormal="100" zoomScaleSheetLayoutView="115" workbookViewId="0">
      <selection activeCell="G28" sqref="G28"/>
    </sheetView>
  </sheetViews>
  <sheetFormatPr defaultColWidth="9.140625" defaultRowHeight="14.25"/>
  <cols>
    <col min="1" max="1" width="10.7109375" style="454" customWidth="1"/>
    <col min="2" max="3" width="10.7109375" style="453" customWidth="1"/>
    <col min="4" max="4" width="12.140625" style="453" customWidth="1"/>
    <col min="5" max="5" width="11.42578125" style="453" customWidth="1"/>
    <col min="6" max="6" width="12" style="453" customWidth="1"/>
    <col min="7" max="7" width="13" style="453" customWidth="1"/>
    <col min="8" max="8" width="15.28515625" style="453" customWidth="1"/>
    <col min="9" max="9" width="23" style="453" customWidth="1"/>
    <col min="10" max="10" width="8.28515625" style="453" customWidth="1"/>
    <col min="11" max="11" width="15.7109375" style="453" customWidth="1"/>
    <col min="12" max="12" width="6" style="453" bestFit="1" customWidth="1"/>
    <col min="13" max="13" width="6.140625" style="453" bestFit="1" customWidth="1"/>
    <col min="14" max="14" width="11.140625" style="453" bestFit="1" customWidth="1"/>
    <col min="15" max="15" width="11.85546875" style="453" bestFit="1" customWidth="1"/>
    <col min="16" max="16" width="18" style="453" bestFit="1" customWidth="1"/>
    <col min="17" max="17" width="14.42578125" style="453" bestFit="1" customWidth="1"/>
    <col min="18" max="23" width="9.140625" style="453"/>
    <col min="24" max="24" width="2.42578125" style="453" bestFit="1" customWidth="1"/>
    <col min="25" max="25" width="5.5703125" style="453" bestFit="1" customWidth="1"/>
    <col min="26" max="16384" width="9.140625" style="453"/>
  </cols>
  <sheetData>
    <row r="1" spans="1:17" ht="15.75">
      <c r="A1" s="1003" t="s">
        <v>552</v>
      </c>
      <c r="B1" s="1003"/>
      <c r="C1" s="1003"/>
      <c r="D1" s="1003"/>
      <c r="E1" s="1003"/>
      <c r="F1" s="1003"/>
      <c r="G1" s="1003"/>
      <c r="H1" s="1003"/>
      <c r="I1" s="1003"/>
      <c r="J1" s="1003"/>
      <c r="K1" s="1003"/>
      <c r="L1" s="1003"/>
      <c r="M1" s="1003"/>
    </row>
    <row r="2" spans="1:17" ht="15.75">
      <c r="A2" s="1003" t="s">
        <v>551</v>
      </c>
      <c r="B2" s="1003"/>
      <c r="C2" s="1003"/>
      <c r="D2" s="1003"/>
      <c r="E2" s="1003"/>
      <c r="F2" s="1003"/>
      <c r="G2" s="1003"/>
      <c r="H2" s="1003"/>
      <c r="I2" s="1003"/>
      <c r="J2" s="1003"/>
      <c r="K2" s="1003"/>
      <c r="L2" s="1003"/>
      <c r="M2" s="1003"/>
    </row>
    <row r="3" spans="1:17" ht="15.75">
      <c r="A3" s="1003" t="str">
        <f>'Table 2b - Unpaved'!A3:I3</f>
        <v>CAMINO REAL LANDFILL</v>
      </c>
      <c r="B3" s="1003"/>
      <c r="C3" s="1003"/>
      <c r="D3" s="1003"/>
      <c r="E3" s="1003"/>
      <c r="F3" s="1003"/>
      <c r="G3" s="1003"/>
      <c r="H3" s="1003"/>
      <c r="I3" s="1003"/>
      <c r="J3" s="1003"/>
      <c r="K3" s="1003"/>
      <c r="L3" s="1003"/>
      <c r="M3" s="1003"/>
    </row>
    <row r="4" spans="1:17" ht="15.75">
      <c r="A4" s="1003" t="str">
        <f>'Table 2b - Unpaved'!A4:I4</f>
        <v>SUNLAND PARK, NEW MEXICO</v>
      </c>
      <c r="B4" s="1003"/>
      <c r="C4" s="1003"/>
      <c r="D4" s="1003"/>
      <c r="E4" s="1003"/>
      <c r="F4" s="1003"/>
      <c r="G4" s="1003"/>
      <c r="H4" s="1003"/>
      <c r="I4" s="1003"/>
      <c r="J4" s="1003"/>
      <c r="K4" s="1003"/>
      <c r="L4" s="1003"/>
      <c r="M4" s="1003"/>
    </row>
    <row r="5" spans="1:17" ht="7.5" customHeight="1">
      <c r="A5" s="501"/>
      <c r="B5" s="497"/>
      <c r="C5" s="497"/>
      <c r="D5" s="497"/>
      <c r="E5" s="496"/>
      <c r="F5" s="496"/>
      <c r="G5" s="496"/>
      <c r="H5" s="496"/>
      <c r="I5" s="496"/>
      <c r="J5" s="496"/>
    </row>
    <row r="6" spans="1:17">
      <c r="A6" s="500" t="s">
        <v>311</v>
      </c>
      <c r="D6" s="497"/>
      <c r="E6" s="496"/>
      <c r="F6" s="496"/>
      <c r="G6" s="496"/>
      <c r="H6" s="496"/>
      <c r="I6" s="496"/>
      <c r="J6" s="496"/>
      <c r="N6" s="499"/>
    </row>
    <row r="7" spans="1:17">
      <c r="A7" s="498" t="s">
        <v>550</v>
      </c>
      <c r="D7" s="497"/>
      <c r="E7" s="496"/>
      <c r="F7" s="496"/>
      <c r="G7" s="496"/>
      <c r="H7" s="496"/>
      <c r="I7" s="496"/>
      <c r="J7" s="496"/>
      <c r="N7" s="499"/>
    </row>
    <row r="8" spans="1:17">
      <c r="A8" s="498" t="s">
        <v>549</v>
      </c>
      <c r="D8" s="497"/>
      <c r="E8" s="496"/>
      <c r="F8" s="496"/>
      <c r="G8" s="496"/>
      <c r="H8" s="496"/>
      <c r="I8" s="496"/>
      <c r="J8" s="496"/>
    </row>
    <row r="9" spans="1:17" ht="15" customHeight="1">
      <c r="A9" s="1002" t="s">
        <v>548</v>
      </c>
      <c r="B9" s="1002"/>
      <c r="C9" s="1002"/>
      <c r="D9" s="1002"/>
      <c r="E9" s="1002"/>
      <c r="F9" s="1002"/>
      <c r="G9" s="1002"/>
      <c r="H9" s="1002"/>
      <c r="I9" s="1002"/>
      <c r="J9" s="1002"/>
      <c r="K9" s="1002"/>
      <c r="L9" s="495"/>
      <c r="M9" s="495"/>
    </row>
    <row r="10" spans="1:17">
      <c r="A10" s="454" t="s">
        <v>547</v>
      </c>
    </row>
    <row r="12" spans="1:17">
      <c r="A12" s="481" t="s">
        <v>546</v>
      </c>
      <c r="B12" s="494"/>
      <c r="C12" s="494"/>
      <c r="D12" s="494"/>
      <c r="E12" s="494"/>
      <c r="F12" s="494"/>
      <c r="G12" s="494"/>
      <c r="H12" s="494"/>
      <c r="I12" s="494"/>
      <c r="J12" s="494"/>
      <c r="K12" s="494"/>
      <c r="L12" s="494"/>
      <c r="M12" s="494"/>
      <c r="N12" s="494"/>
      <c r="O12" s="493"/>
      <c r="P12" s="493"/>
      <c r="Q12" s="492"/>
    </row>
    <row r="13" spans="1:17">
      <c r="A13" s="458"/>
      <c r="B13" s="456"/>
      <c r="C13" s="456"/>
      <c r="D13" s="456"/>
      <c r="E13" s="456"/>
      <c r="F13" s="456"/>
      <c r="G13" s="456"/>
      <c r="H13" s="456"/>
      <c r="I13" s="456"/>
      <c r="J13" s="456"/>
      <c r="K13" s="456"/>
      <c r="L13" s="456"/>
      <c r="M13" s="456"/>
      <c r="N13" s="456"/>
      <c r="O13" s="461"/>
      <c r="P13" s="461"/>
      <c r="Q13" s="464"/>
    </row>
    <row r="14" spans="1:17">
      <c r="A14" s="458"/>
      <c r="B14" s="456"/>
      <c r="C14" s="456"/>
      <c r="D14" s="456"/>
      <c r="E14" s="461" t="s">
        <v>529</v>
      </c>
      <c r="F14" s="456"/>
      <c r="G14" s="461" t="s">
        <v>528</v>
      </c>
      <c r="H14" s="456"/>
      <c r="I14" s="461" t="s">
        <v>527</v>
      </c>
      <c r="J14" s="456"/>
      <c r="K14" s="480"/>
      <c r="L14" s="480"/>
      <c r="M14" s="480"/>
      <c r="N14" s="480"/>
      <c r="O14" s="461"/>
      <c r="P14" s="490">
        <v>0.5</v>
      </c>
      <c r="Q14" s="475" t="s">
        <v>545</v>
      </c>
    </row>
    <row r="15" spans="1:17" ht="16.5">
      <c r="A15" s="1007" t="s">
        <v>544</v>
      </c>
      <c r="B15" s="1007"/>
      <c r="C15" s="1007"/>
      <c r="D15" s="456"/>
      <c r="E15" s="491" t="s">
        <v>543</v>
      </c>
      <c r="F15" s="456"/>
      <c r="G15" s="491" t="s">
        <v>542</v>
      </c>
      <c r="H15" s="456"/>
      <c r="I15" s="491" t="s">
        <v>541</v>
      </c>
      <c r="J15" s="456"/>
      <c r="K15" s="456"/>
      <c r="L15" s="456"/>
      <c r="M15" s="456"/>
      <c r="N15" s="456"/>
      <c r="O15" s="461"/>
      <c r="P15" s="490">
        <v>15</v>
      </c>
      <c r="Q15" s="475" t="s">
        <v>540</v>
      </c>
    </row>
    <row r="16" spans="1:17" ht="16.5">
      <c r="A16" s="1007"/>
      <c r="B16" s="1007"/>
      <c r="C16" s="1007"/>
      <c r="D16" s="456"/>
      <c r="E16" s="488" t="s">
        <v>538</v>
      </c>
      <c r="F16" s="489"/>
      <c r="G16" s="488" t="s">
        <v>539</v>
      </c>
      <c r="H16" s="489"/>
      <c r="I16" s="488" t="s">
        <v>538</v>
      </c>
      <c r="J16" s="456"/>
      <c r="K16" s="456"/>
      <c r="L16" s="456"/>
      <c r="M16" s="456"/>
      <c r="N16" s="456"/>
      <c r="O16" s="461"/>
      <c r="P16" s="474">
        <f>5.7*((P14)^1.2)/((P15)^1.3)</f>
        <v>7.3404084096765229E-2</v>
      </c>
      <c r="Q16" s="475" t="s">
        <v>7</v>
      </c>
    </row>
    <row r="17" spans="1:25">
      <c r="A17" s="458"/>
      <c r="B17" s="456"/>
      <c r="C17" s="456"/>
      <c r="D17" s="456"/>
      <c r="E17" s="456"/>
      <c r="F17" s="456"/>
      <c r="G17" s="456"/>
      <c r="H17" s="456"/>
      <c r="I17" s="456"/>
      <c r="J17" s="456"/>
      <c r="K17" s="456"/>
      <c r="L17" s="456"/>
      <c r="M17" s="456"/>
      <c r="N17" s="456"/>
      <c r="O17" s="461"/>
      <c r="P17" s="473">
        <f>0.75*((P14)^1.5)/((P15)^1.4)</f>
        <v>5.9839575943856629E-3</v>
      </c>
      <c r="Q17" s="475" t="s">
        <v>8</v>
      </c>
      <c r="U17" s="453" t="s">
        <v>537</v>
      </c>
      <c r="V17" s="453">
        <v>15</v>
      </c>
    </row>
    <row r="18" spans="1:25">
      <c r="A18" s="456" t="str">
        <f>CONCATENATE("where s = material silt content (%) and M = material moisture content (%) and assuming s = ",P14,"% and M = ",P15,"%")</f>
        <v>where s = material silt content (%) and M = material moisture content (%) and assuming s = 0.5% and M = 15%</v>
      </c>
      <c r="B18" s="456"/>
      <c r="C18" s="456"/>
      <c r="D18" s="456"/>
      <c r="E18" s="456"/>
      <c r="F18" s="456"/>
      <c r="G18" s="456"/>
      <c r="H18" s="456"/>
      <c r="I18" s="456"/>
      <c r="J18" s="456"/>
      <c r="K18" s="456"/>
      <c r="L18" s="456"/>
      <c r="M18" s="456"/>
      <c r="N18" s="456"/>
      <c r="O18" s="461"/>
      <c r="P18" s="473">
        <f>0.105*(P14^1.5)/(P15^1.4)</f>
        <v>8.3775406321399276E-4</v>
      </c>
      <c r="Q18" s="475" t="s">
        <v>44</v>
      </c>
      <c r="U18" s="453" t="s">
        <v>537</v>
      </c>
      <c r="V18" s="453">
        <v>10</v>
      </c>
    </row>
    <row r="19" spans="1:25">
      <c r="A19" s="458"/>
      <c r="B19" s="456"/>
      <c r="C19" s="456"/>
      <c r="D19" s="456"/>
      <c r="E19" s="456"/>
      <c r="F19" s="456"/>
      <c r="G19" s="456"/>
      <c r="H19" s="456"/>
      <c r="I19" s="456"/>
      <c r="J19" s="456"/>
      <c r="K19" s="456"/>
      <c r="L19" s="456"/>
      <c r="M19" s="456"/>
      <c r="N19" s="456"/>
      <c r="O19" s="461"/>
      <c r="P19" s="461"/>
      <c r="Q19" s="464"/>
      <c r="U19" s="453" t="s">
        <v>537</v>
      </c>
      <c r="V19" s="453">
        <v>25</v>
      </c>
    </row>
    <row r="20" spans="1:25">
      <c r="A20" s="458"/>
      <c r="B20" s="468" t="str">
        <f>CONCATENATE("Therefore the emission factors for this operation are:  ",FIXED(P16,4,FALSE)," (",Q16,"), ",FIXED(P17,4,FALSE)," (",Q17,"), and ",FIXED(P18,4,FALSE)," (",Q18,") [lbs/hr]")</f>
        <v>Therefore the emission factors for this operation are:  0.0734 (TSP), 0.0060 (PM10), and 0.0008 (PM2.5) [lbs/hr]</v>
      </c>
      <c r="C20" s="456"/>
      <c r="D20" s="456"/>
      <c r="E20" s="456"/>
      <c r="F20" s="471"/>
      <c r="G20" s="456"/>
      <c r="H20" s="456"/>
      <c r="I20" s="456"/>
      <c r="J20" s="468"/>
      <c r="K20" s="468"/>
      <c r="L20" s="468"/>
      <c r="M20" s="468"/>
      <c r="N20" s="479"/>
      <c r="O20" s="475" t="s">
        <v>526</v>
      </c>
      <c r="P20" s="475" t="s">
        <v>536</v>
      </c>
      <c r="Q20" s="475" t="s">
        <v>535</v>
      </c>
      <c r="U20" s="453" t="s">
        <v>533</v>
      </c>
      <c r="V20" s="453">
        <v>40</v>
      </c>
    </row>
    <row r="21" spans="1:25">
      <c r="A21" s="458"/>
      <c r="B21" s="456" t="str">
        <f>CONCATENATE("The equipment is expected to run a maximum of ",FIXED(P23,0,FALSE)," hours per year.")</f>
        <v>The equipment is expected to run a maximum of 6,886 hours per year.</v>
      </c>
      <c r="C21" s="456"/>
      <c r="D21" s="456"/>
      <c r="E21" s="456"/>
      <c r="F21" s="456"/>
      <c r="G21" s="456"/>
      <c r="H21" s="456"/>
      <c r="I21" s="456"/>
      <c r="J21" s="468"/>
      <c r="K21" s="468"/>
      <c r="L21" s="468"/>
      <c r="M21" s="468"/>
      <c r="N21" s="485" t="s">
        <v>534</v>
      </c>
      <c r="O21" s="484"/>
      <c r="P21" s="483"/>
      <c r="Q21" s="487"/>
      <c r="U21" s="453" t="s">
        <v>533</v>
      </c>
      <c r="V21" s="453">
        <v>10</v>
      </c>
    </row>
    <row r="22" spans="1:25">
      <c r="A22" s="458"/>
      <c r="B22" s="456"/>
      <c r="C22" s="456"/>
      <c r="D22" s="456"/>
      <c r="E22" s="456"/>
      <c r="F22" s="456"/>
      <c r="G22" s="456"/>
      <c r="H22" s="456"/>
      <c r="I22" s="456"/>
      <c r="J22" s="468"/>
      <c r="K22" s="468"/>
      <c r="L22" s="468"/>
      <c r="M22" s="468"/>
      <c r="N22" s="485" t="s">
        <v>532</v>
      </c>
      <c r="O22" s="484"/>
      <c r="P22" s="483"/>
      <c r="Q22" s="487"/>
      <c r="V22" s="453">
        <f>SUM(V17:V21)</f>
        <v>100</v>
      </c>
      <c r="W22" s="453">
        <f>V22*52</f>
        <v>5200</v>
      </c>
      <c r="X22" s="453" t="s">
        <v>523</v>
      </c>
      <c r="Y22" s="486">
        <f>P23</f>
        <v>6886</v>
      </c>
    </row>
    <row r="23" spans="1:25" s="456" customFormat="1">
      <c r="A23" s="458"/>
      <c r="B23" s="468" t="str">
        <f>CONCATENATE("Therefore ",Q18," emissions are as follows:  ",O$23,"*",FIXED(P18,4,FALSE)," lbs/hr)*(",FIXED(P$23,0,FALSE)," hours/yr)*(1 ton/2000 lbs) =")</f>
        <v>Therefore PM2.5 emissions are as follows:  1*0.0008 lbs/hr)*(6,886 hours/yr)*(1 ton/2000 lbs) =</v>
      </c>
      <c r="F23" s="467"/>
      <c r="J23" s="466">
        <f>O$23*P18*(P$23)/2000</f>
        <v>2.8843872396457772E-3</v>
      </c>
      <c r="K23" s="456" t="s">
        <v>341</v>
      </c>
      <c r="L23" s="466">
        <f>J23*2000/P$23</f>
        <v>8.3775406321399287E-4</v>
      </c>
      <c r="M23" s="456" t="s">
        <v>284</v>
      </c>
      <c r="N23" s="485"/>
      <c r="O23" s="484">
        <v>1</v>
      </c>
      <c r="P23" s="483">
        <f>Q23*2</f>
        <v>6886</v>
      </c>
      <c r="Q23" s="482">
        <v>3443</v>
      </c>
      <c r="R23" s="456">
        <v>10.5</v>
      </c>
      <c r="S23" s="456">
        <f>R23*6*52</f>
        <v>3276</v>
      </c>
    </row>
    <row r="24" spans="1:25" s="456" customFormat="1">
      <c r="A24" s="458"/>
      <c r="B24" s="468" t="str">
        <f>CONCATENATE("Therefore ",Q17," emissions are as follows:  ",O$23,"*",FIXED(P17,4,FALSE)," lbs/hr)*(",FIXED(P$23,0,FALSE)," hours/yr)*(1 ton/2000 lbs) =")</f>
        <v>Therefore PM10 emissions are as follows:  1*0.0060 lbs/hr)*(6,886 hours/yr)*(1 ton/2000 lbs) =</v>
      </c>
      <c r="F24" s="467"/>
      <c r="J24" s="469">
        <f>O$23*P17*(P$23)/2000</f>
        <v>2.0602765997469838E-2</v>
      </c>
      <c r="K24" s="456" t="s">
        <v>341</v>
      </c>
      <c r="L24" s="469">
        <f>J24*2000/P$23</f>
        <v>5.9839575943856629E-3</v>
      </c>
      <c r="M24" s="456" t="s">
        <v>284</v>
      </c>
      <c r="O24" s="461"/>
      <c r="P24" s="465"/>
      <c r="Q24" s="464"/>
    </row>
    <row r="25" spans="1:25" s="456" customFormat="1">
      <c r="A25" s="458"/>
      <c r="B25" s="468" t="str">
        <f>CONCATENATE("Therefore ",Q16," emissions are as follows:  ",O$23,"*",FIXED(P16,4,FALSE)," lbs/hr)*(",FIXED(P$23,0,FALSE)," hours/yr)*(1 ton/2000 lbs) =")</f>
        <v>Therefore TSP emissions are as follows:  1*0.0734 lbs/hr)*(6,886 hours/yr)*(1 ton/2000 lbs) =</v>
      </c>
      <c r="F25" s="467"/>
      <c r="J25" s="469">
        <f>O$23*P16*(P$23)/2000</f>
        <v>0.25273026154516265</v>
      </c>
      <c r="K25" s="456" t="s">
        <v>341</v>
      </c>
      <c r="L25" s="469">
        <f>J25*2000/P$23</f>
        <v>7.3404084096765215E-2</v>
      </c>
      <c r="M25" s="456" t="s">
        <v>284</v>
      </c>
      <c r="O25" s="461"/>
      <c r="P25" s="465"/>
      <c r="Q25" s="464"/>
    </row>
    <row r="26" spans="1:25" s="456" customFormat="1">
      <c r="A26" s="458"/>
      <c r="J26" s="469"/>
      <c r="O26" s="461"/>
      <c r="P26" s="465"/>
      <c r="Q26" s="464"/>
    </row>
    <row r="27" spans="1:25" s="456" customFormat="1">
      <c r="A27" s="481" t="s">
        <v>531</v>
      </c>
      <c r="J27" s="469"/>
      <c r="O27" s="461"/>
      <c r="P27" s="461"/>
      <c r="Q27" s="464"/>
    </row>
    <row r="28" spans="1:25" s="456" customFormat="1">
      <c r="A28" s="458"/>
      <c r="J28" s="469"/>
      <c r="O28" s="461"/>
      <c r="P28" s="461"/>
      <c r="Q28" s="464"/>
    </row>
    <row r="29" spans="1:25" s="456" customFormat="1">
      <c r="A29" s="1007" t="s">
        <v>530</v>
      </c>
      <c r="B29" s="1007"/>
      <c r="C29" s="1007"/>
      <c r="E29" s="461" t="s">
        <v>529</v>
      </c>
      <c r="G29" s="461" t="s">
        <v>528</v>
      </c>
      <c r="I29" s="461" t="s">
        <v>527</v>
      </c>
      <c r="J29" s="469"/>
      <c r="K29" s="480"/>
      <c r="L29" s="480"/>
      <c r="M29" s="480"/>
      <c r="N29" s="479"/>
      <c r="O29" s="475" t="s">
        <v>526</v>
      </c>
      <c r="P29" s="475" t="s">
        <v>525</v>
      </c>
      <c r="Q29" s="472" t="s">
        <v>524</v>
      </c>
      <c r="U29" s="456" t="s">
        <v>519</v>
      </c>
      <c r="V29" s="456">
        <v>10</v>
      </c>
      <c r="W29" s="456">
        <f>V29*52</f>
        <v>520</v>
      </c>
      <c r="X29" s="456" t="s">
        <v>523</v>
      </c>
      <c r="Y29" s="456">
        <f>P30</f>
        <v>1252</v>
      </c>
    </row>
    <row r="30" spans="1:25" s="456" customFormat="1" ht="16.5">
      <c r="A30" s="1007"/>
      <c r="B30" s="1007"/>
      <c r="C30" s="1007"/>
      <c r="E30" s="477" t="s">
        <v>522</v>
      </c>
      <c r="F30" s="478"/>
      <c r="G30" s="477" t="s">
        <v>521</v>
      </c>
      <c r="H30" s="478"/>
      <c r="I30" s="477" t="s">
        <v>520</v>
      </c>
      <c r="J30" s="469"/>
      <c r="N30" s="476" t="s">
        <v>519</v>
      </c>
      <c r="O30" s="475">
        <v>1</v>
      </c>
      <c r="P30" s="475">
        <f>4*313</f>
        <v>1252</v>
      </c>
      <c r="Q30" s="472">
        <v>3</v>
      </c>
      <c r="R30" s="456">
        <v>0.75</v>
      </c>
    </row>
    <row r="31" spans="1:25">
      <c r="A31" s="1007"/>
      <c r="B31" s="1007"/>
      <c r="C31" s="1007"/>
      <c r="D31" s="456"/>
      <c r="E31" s="461"/>
      <c r="F31" s="456"/>
      <c r="G31" s="461"/>
      <c r="H31" s="456"/>
      <c r="I31" s="461"/>
      <c r="J31" s="469"/>
      <c r="K31" s="456"/>
      <c r="L31" s="456"/>
      <c r="M31" s="456"/>
      <c r="N31" s="456"/>
      <c r="O31" s="461"/>
      <c r="P31" s="461"/>
      <c r="Q31" s="464"/>
    </row>
    <row r="32" spans="1:25" s="456" customFormat="1">
      <c r="A32" s="458"/>
      <c r="J32" s="469"/>
      <c r="O32" s="461"/>
      <c r="P32" s="474">
        <f>0.04*((Q30)^2.5)</f>
        <v>0.62353829072479605</v>
      </c>
      <c r="Q32" s="472" t="s">
        <v>7</v>
      </c>
    </row>
    <row r="33" spans="1:17" s="456" customFormat="1">
      <c r="A33" s="456" t="str">
        <f>CONCATENATE("where S = mean vehicle speed (mph) and assuming S = ",FIXED(Q30,1,FALSE)," mph")</f>
        <v>where S = mean vehicle speed (mph) and assuming S = 3.0 mph</v>
      </c>
      <c r="J33" s="469"/>
      <c r="O33" s="461"/>
      <c r="P33" s="473">
        <f>0.6*0.051*((Q30)^2)</f>
        <v>0.27539999999999998</v>
      </c>
      <c r="Q33" s="472" t="s">
        <v>8</v>
      </c>
    </row>
    <row r="34" spans="1:17" s="456" customFormat="1">
      <c r="A34" s="458"/>
      <c r="J34" s="469"/>
      <c r="O34" s="461"/>
      <c r="P34" s="473">
        <f>P33*0.031/0.6</f>
        <v>1.4228999999999999E-2</v>
      </c>
      <c r="Q34" s="472" t="s">
        <v>44</v>
      </c>
    </row>
    <row r="35" spans="1:17" s="456" customFormat="1">
      <c r="A35" s="458"/>
      <c r="B35" s="468" t="str">
        <f>CONCATENATE("Therefore the emission factors for this operation is:  ",FIXED(P32,4,FALSE)," (",Q32,"), ",FIXED(P33,4,FALSE)," (",Q33,"), and ",FIXED(P34,4,FALSE)," (",Q34,") [lbs/VMT]")</f>
        <v>Therefore the emission factors for this operation is:  0.6235 (TSP), 0.2754 (PM10), and 0.0142 (PM2.5) [lbs/VMT]</v>
      </c>
      <c r="F35" s="471"/>
      <c r="J35" s="470"/>
      <c r="K35" s="468"/>
      <c r="L35" s="468"/>
      <c r="M35" s="468"/>
      <c r="O35" s="461"/>
      <c r="P35" s="461"/>
      <c r="Q35" s="464"/>
    </row>
    <row r="36" spans="1:17" s="456" customFormat="1">
      <c r="A36" s="458"/>
      <c r="B36" s="456" t="str">
        <f>CONCATENATE("The equipment is expected to run a maximum of ",FIXED(P30,0,FALSE)," hours per year at an efficiency of ",FIXED(R30,2,FALSE),"%.")</f>
        <v>The equipment is expected to run a maximum of 1,252 hours per year at an efficiency of 0.75%.</v>
      </c>
      <c r="J36" s="470"/>
      <c r="K36" s="468"/>
      <c r="L36" s="468"/>
      <c r="M36" s="468"/>
      <c r="N36" s="468"/>
      <c r="O36" s="465"/>
      <c r="P36" s="465"/>
      <c r="Q36" s="464"/>
    </row>
    <row r="37" spans="1:17" s="456" customFormat="1">
      <c r="A37" s="458"/>
      <c r="N37" s="468">
        <f>J40*2000/1409</f>
        <v>1.2466340418536199</v>
      </c>
      <c r="O37" s="465"/>
      <c r="P37" s="465"/>
      <c r="Q37" s="464"/>
    </row>
    <row r="38" spans="1:17" s="456" customFormat="1">
      <c r="A38" s="458"/>
      <c r="B38" s="468" t="str">
        <f>CONCATENATE("Therefore ",P41," emissions are as follows:  ",O$30,"*(",FIXED(P34,4,FALSE)," lbs/VMT)*(",FIXED(P$30,0,FALSE)," hours/yr)*(",TEXT(R$30/100,"0.00%"),")*(",FIXED(Q$30,1,FALSE)," mph)*(1 ton/2000 lbs) =")</f>
        <v>Therefore PM2.5 emissions are as follows:  1*(0.0142 lbs/VMT)*(1,252 hours/yr)*(0.75%)*(3.0 mph)*(1 ton/2000 lbs) =</v>
      </c>
      <c r="F38" s="467"/>
      <c r="J38" s="469">
        <f>P34*O$30*P$30*Q$30/2000*R$30</f>
        <v>2.00415465E-2</v>
      </c>
      <c r="K38" s="456" t="s">
        <v>341</v>
      </c>
      <c r="L38" s="469">
        <f>J38*2000/P$30</f>
        <v>3.2015249999999995E-2</v>
      </c>
      <c r="M38" s="456" t="s">
        <v>284</v>
      </c>
      <c r="N38" s="468"/>
      <c r="O38" s="465"/>
      <c r="P38" s="465"/>
      <c r="Q38" s="464"/>
    </row>
    <row r="39" spans="1:17">
      <c r="A39" s="458"/>
      <c r="B39" s="468" t="str">
        <f>CONCATENATE("Therefore ",P40," emissions are as follows:  ",O$30,"*(",FIXED(P33,4,FALSE)," lbs/VMT)*(",FIXED(P$30,0,FALSE)," hours/yr)*(",TEXT(R$30/100,"0.00%"),")*(",FIXED(Q$30,1,FALSE)," mph)*(1 ton/2000 lbs) =")</f>
        <v>Therefore PM10 emissions are as follows:  1*(0.2754 lbs/VMT)*(1,252 hours/yr)*(0.75%)*(3.0 mph)*(1 ton/2000 lbs) =</v>
      </c>
      <c r="C39" s="456"/>
      <c r="D39" s="456"/>
      <c r="E39" s="456"/>
      <c r="F39" s="467"/>
      <c r="G39" s="456"/>
      <c r="H39" s="456"/>
      <c r="I39" s="456"/>
      <c r="J39" s="469">
        <f>P33*O$30*P$30*Q$30/2000*R$30</f>
        <v>0.38790089999999994</v>
      </c>
      <c r="K39" s="456" t="s">
        <v>341</v>
      </c>
      <c r="L39" s="469">
        <f>J39*2000/P$30</f>
        <v>0.61964999999999992</v>
      </c>
      <c r="M39" s="456" t="s">
        <v>284</v>
      </c>
      <c r="N39" s="456"/>
      <c r="O39" s="461"/>
      <c r="P39" s="465" t="s">
        <v>7</v>
      </c>
      <c r="Q39" s="464"/>
    </row>
    <row r="40" spans="1:17">
      <c r="A40" s="458"/>
      <c r="B40" s="468" t="str">
        <f>CONCATENATE("Therefore ",P39," emissions are as follows:  ",O$30,"*(",FIXED(P32,4,FALSE)," lbs/VMT)*(",FIXED(P$30,0,FALSE)," hours/yr)*(",TEXT(R$30/100,"0.00%"),")*(",FIXED(Q$30,1,FALSE)," mph)*(1 ton/2000 lbs) =")</f>
        <v>Therefore TSP emissions are as follows:  1*(0.6235 lbs/VMT)*(1,252 hours/yr)*(0.75%)*(3.0 mph)*(1 ton/2000 lbs) =</v>
      </c>
      <c r="C40" s="456"/>
      <c r="D40" s="456"/>
      <c r="E40" s="456"/>
      <c r="F40" s="467"/>
      <c r="G40" s="456"/>
      <c r="H40" s="456"/>
      <c r="I40" s="456"/>
      <c r="J40" s="469">
        <f>P32*O$30*P$30*Q$30/2000*R$30</f>
        <v>0.87825368248587532</v>
      </c>
      <c r="K40" s="456" t="s">
        <v>341</v>
      </c>
      <c r="L40" s="469">
        <f>J40*2000/P$30</f>
        <v>1.4029611541307911</v>
      </c>
      <c r="M40" s="456" t="s">
        <v>284</v>
      </c>
      <c r="N40" s="456"/>
      <c r="O40" s="461"/>
      <c r="P40" s="465" t="s">
        <v>8</v>
      </c>
      <c r="Q40" s="464"/>
    </row>
    <row r="41" spans="1:17">
      <c r="A41" s="458"/>
      <c r="B41" s="468"/>
      <c r="C41" s="456"/>
      <c r="D41" s="456"/>
      <c r="E41" s="456"/>
      <c r="F41" s="467"/>
      <c r="G41" s="456"/>
      <c r="H41" s="456"/>
      <c r="I41" s="456"/>
      <c r="J41" s="466"/>
      <c r="K41" s="456"/>
      <c r="L41" s="456"/>
      <c r="M41" s="456"/>
      <c r="N41" s="456"/>
      <c r="O41" s="461"/>
      <c r="P41" s="465" t="s">
        <v>44</v>
      </c>
      <c r="Q41" s="464"/>
    </row>
    <row r="43" spans="1:17">
      <c r="A43" s="458"/>
      <c r="B43" s="456"/>
      <c r="C43" s="456"/>
      <c r="D43" s="456"/>
      <c r="E43" s="1008" t="s">
        <v>286</v>
      </c>
      <c r="F43" s="1009"/>
      <c r="G43" s="1009"/>
      <c r="H43" s="1009"/>
      <c r="I43" s="463" t="s">
        <v>341</v>
      </c>
      <c r="J43" s="462" t="s">
        <v>284</v>
      </c>
      <c r="K43" s="461"/>
      <c r="L43" s="461"/>
      <c r="M43" s="461"/>
    </row>
    <row r="44" spans="1:17">
      <c r="A44" s="458"/>
      <c r="B44" s="456"/>
      <c r="C44" s="456"/>
      <c r="D44" s="456"/>
      <c r="E44" s="1004" t="s">
        <v>518</v>
      </c>
      <c r="F44" s="1005"/>
      <c r="G44" s="1005"/>
      <c r="H44" s="1006"/>
      <c r="I44" s="460">
        <f>J23+J38</f>
        <v>2.2925933739645778E-2</v>
      </c>
      <c r="J44" s="460">
        <f>L23+L38</f>
        <v>3.2853004063213988E-2</v>
      </c>
      <c r="K44" s="459"/>
      <c r="L44" s="459"/>
      <c r="M44" s="459"/>
    </row>
    <row r="45" spans="1:17">
      <c r="A45" s="458"/>
      <c r="B45" s="456"/>
      <c r="C45" s="456"/>
      <c r="D45" s="456"/>
      <c r="E45" s="1004" t="s">
        <v>517</v>
      </c>
      <c r="F45" s="1005"/>
      <c r="G45" s="1005"/>
      <c r="H45" s="1006"/>
      <c r="I45" s="460">
        <f>J24+J39</f>
        <v>0.40850366599746979</v>
      </c>
      <c r="J45" s="460">
        <f>L24+L39</f>
        <v>0.62563395759438556</v>
      </c>
      <c r="K45" s="459"/>
      <c r="L45" s="459"/>
      <c r="M45" s="459"/>
    </row>
    <row r="46" spans="1:17">
      <c r="A46" s="458"/>
      <c r="B46" s="456"/>
      <c r="C46" s="456"/>
      <c r="D46" s="456"/>
      <c r="E46" s="1004" t="s">
        <v>516</v>
      </c>
      <c r="F46" s="1005"/>
      <c r="G46" s="1005"/>
      <c r="H46" s="1006"/>
      <c r="I46" s="460">
        <f>J25+J40</f>
        <v>1.1309839440310379</v>
      </c>
      <c r="J46" s="460">
        <f>L25+L40</f>
        <v>1.4763652382275563</v>
      </c>
      <c r="K46" s="459"/>
      <c r="L46" s="459"/>
      <c r="M46" s="459"/>
    </row>
    <row r="47" spans="1:17" ht="16.5">
      <c r="A47" s="458"/>
      <c r="B47" s="456"/>
      <c r="C47" s="457"/>
      <c r="D47" s="456"/>
      <c r="E47" s="457"/>
      <c r="F47" s="456"/>
      <c r="G47" s="456"/>
      <c r="H47" s="456"/>
      <c r="I47" s="456"/>
      <c r="J47" s="456"/>
      <c r="K47" s="455"/>
      <c r="L47" s="455"/>
      <c r="M47" s="455"/>
    </row>
  </sheetData>
  <mergeCells count="11">
    <mergeCell ref="E44:H44"/>
    <mergeCell ref="A15:C16"/>
    <mergeCell ref="A29:C31"/>
    <mergeCell ref="E43:H43"/>
    <mergeCell ref="E46:H46"/>
    <mergeCell ref="E45:H45"/>
    <mergeCell ref="A9:K9"/>
    <mergeCell ref="A1:M1"/>
    <mergeCell ref="A2:M2"/>
    <mergeCell ref="A3:M3"/>
    <mergeCell ref="A4:M4"/>
  </mergeCells>
  <printOptions horizontalCentered="1"/>
  <pageMargins left="0.5" right="0.5" top="1" bottom="0.65" header="0.8" footer="0.5"/>
  <pageSetup scale="62" firstPageNumber="9" fitToHeight="0" orientation="portrait" useFirstPageNumber="1" r:id="rId1"/>
  <headerFooter alignWithMargins="0">
    <oddFooter>&amp;CSection 6, Page &amp;P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146"/>
  <sheetViews>
    <sheetView view="pageBreakPreview" topLeftCell="A13" zoomScale="130" zoomScaleNormal="100" zoomScaleSheetLayoutView="130" workbookViewId="0">
      <selection activeCell="C147" sqref="C147"/>
    </sheetView>
  </sheetViews>
  <sheetFormatPr defaultColWidth="9.7109375" defaultRowHeight="15.75"/>
  <cols>
    <col min="1" max="1" width="43.140625" style="307" customWidth="1"/>
    <col min="2" max="2" width="19.28515625" style="307" customWidth="1"/>
    <col min="3" max="3" width="15.7109375" style="307" customWidth="1"/>
    <col min="4" max="4" width="18.5703125" style="307" customWidth="1"/>
    <col min="5" max="6" width="12.7109375" style="307" customWidth="1"/>
    <col min="7" max="7" width="14.42578125" style="307" customWidth="1"/>
    <col min="8" max="8" width="13.5703125" style="307" customWidth="1"/>
    <col min="9" max="9" width="16.140625" style="307" customWidth="1"/>
    <col min="10" max="10" width="12.7109375" style="307" customWidth="1"/>
    <col min="11" max="11" width="12" style="307" bestFit="1" customWidth="1"/>
    <col min="12" max="13" width="9.7109375" style="307" customWidth="1"/>
    <col min="14" max="14" width="7.28515625" style="307" bestFit="1" customWidth="1"/>
    <col min="15" max="15" width="2.85546875" style="307" bestFit="1" customWidth="1"/>
    <col min="16" max="18" width="9.7109375" style="307"/>
    <col min="19" max="19" width="16.28515625" style="307" bestFit="1" customWidth="1"/>
    <col min="20" max="20" width="16.5703125" style="307" bestFit="1" customWidth="1"/>
    <col min="21" max="16384" width="9.7109375" style="307"/>
  </cols>
  <sheetData>
    <row r="1" spans="1:21">
      <c r="A1" s="1025" t="s">
        <v>409</v>
      </c>
      <c r="B1" s="1025"/>
      <c r="C1" s="1025"/>
      <c r="D1" s="1025"/>
      <c r="E1" s="1025"/>
      <c r="F1" s="1025"/>
      <c r="G1" s="1025"/>
      <c r="H1" s="1025"/>
      <c r="I1" s="1025"/>
      <c r="J1" s="370"/>
      <c r="K1" s="369"/>
    </row>
    <row r="2" spans="1:21">
      <c r="A2" s="1025" t="s">
        <v>408</v>
      </c>
      <c r="B2" s="1025"/>
      <c r="C2" s="1025"/>
      <c r="D2" s="1025"/>
      <c r="E2" s="1025"/>
      <c r="F2" s="1025"/>
      <c r="G2" s="1025"/>
      <c r="H2" s="1025"/>
      <c r="I2" s="1025"/>
      <c r="J2" s="370"/>
      <c r="K2" s="369"/>
      <c r="S2" s="307" t="s">
        <v>787</v>
      </c>
      <c r="T2" s="307">
        <v>20</v>
      </c>
      <c r="U2" s="307" t="s">
        <v>789</v>
      </c>
    </row>
    <row r="3" spans="1:21">
      <c r="A3" s="1025" t="str">
        <f>'Table 3a Fugitives Earthmoving'!A3:M3</f>
        <v>CAMINO REAL LANDFILL</v>
      </c>
      <c r="B3" s="1025"/>
      <c r="C3" s="1025"/>
      <c r="D3" s="1025"/>
      <c r="E3" s="1025"/>
      <c r="F3" s="1025"/>
      <c r="G3" s="1025"/>
      <c r="H3" s="1025"/>
      <c r="I3" s="1025"/>
      <c r="J3" s="370"/>
      <c r="K3" s="369"/>
      <c r="S3" s="307" t="s">
        <v>788</v>
      </c>
      <c r="T3" s="307">
        <v>900</v>
      </c>
      <c r="U3" s="307" t="s">
        <v>789</v>
      </c>
    </row>
    <row r="4" spans="1:21">
      <c r="A4" s="1025" t="str">
        <f>'Table 3a Fugitives Earthmoving'!A4:M4</f>
        <v>SUNLAND PARK, NEW MEXICO</v>
      </c>
      <c r="B4" s="1025"/>
      <c r="C4" s="1025"/>
      <c r="D4" s="1025"/>
      <c r="E4" s="1025"/>
      <c r="F4" s="1025"/>
      <c r="G4" s="1025"/>
      <c r="H4" s="1025"/>
      <c r="I4" s="1025"/>
      <c r="J4" s="370"/>
      <c r="K4" s="369"/>
      <c r="L4" s="307">
        <v>30</v>
      </c>
      <c r="M4" s="307">
        <v>5</v>
      </c>
      <c r="N4" s="307">
        <f>L4*M4</f>
        <v>150</v>
      </c>
      <c r="T4" s="307">
        <f>T2*T3</f>
        <v>18000</v>
      </c>
      <c r="U4" s="307" t="s">
        <v>795</v>
      </c>
    </row>
    <row r="5" spans="1:21" ht="11.25" customHeight="1">
      <c r="A5" s="368"/>
      <c r="B5" s="368"/>
      <c r="C5" s="326"/>
      <c r="D5" s="325"/>
      <c r="E5" s="325"/>
      <c r="F5" s="325"/>
      <c r="G5" s="325"/>
      <c r="H5" s="325"/>
      <c r="I5" s="325"/>
      <c r="L5" s="307">
        <v>6</v>
      </c>
      <c r="M5" s="307">
        <v>1</v>
      </c>
      <c r="N5" s="307">
        <f t="shared" ref="N5:N6" si="0">L5*M5</f>
        <v>6</v>
      </c>
    </row>
    <row r="6" spans="1:21">
      <c r="A6" s="318" t="s">
        <v>311</v>
      </c>
      <c r="B6" s="367"/>
      <c r="C6" s="326"/>
      <c r="D6" s="325"/>
      <c r="E6" s="325"/>
      <c r="F6" s="325"/>
      <c r="G6" s="325"/>
      <c r="H6" s="325"/>
      <c r="I6" s="325"/>
      <c r="L6" s="307">
        <v>26</v>
      </c>
      <c r="M6" s="307">
        <v>6</v>
      </c>
      <c r="N6" s="307">
        <f t="shared" si="0"/>
        <v>156</v>
      </c>
      <c r="S6" s="307" t="s">
        <v>793</v>
      </c>
      <c r="T6" s="745">
        <v>0.4</v>
      </c>
      <c r="U6" s="307" t="s">
        <v>790</v>
      </c>
    </row>
    <row r="7" spans="1:21">
      <c r="A7" s="317" t="s">
        <v>407</v>
      </c>
      <c r="B7" s="317"/>
      <c r="C7" s="326"/>
      <c r="D7" s="325"/>
      <c r="E7" s="325"/>
      <c r="F7" s="325"/>
      <c r="G7" s="325"/>
      <c r="H7" s="325"/>
      <c r="I7" s="325"/>
      <c r="S7" s="307" t="s">
        <v>794</v>
      </c>
      <c r="T7" s="744">
        <v>65</v>
      </c>
      <c r="U7" s="307" t="s">
        <v>797</v>
      </c>
    </row>
    <row r="8" spans="1:21">
      <c r="A8" s="317"/>
      <c r="B8" s="317"/>
      <c r="C8" s="326"/>
      <c r="D8" s="325"/>
      <c r="G8" s="325"/>
      <c r="H8" s="325"/>
      <c r="I8" s="325"/>
    </row>
    <row r="9" spans="1:21">
      <c r="A9" s="1027" t="s">
        <v>406</v>
      </c>
      <c r="B9" s="1026"/>
      <c r="C9" s="1026" t="s">
        <v>405</v>
      </c>
      <c r="D9" s="1026" t="s">
        <v>404</v>
      </c>
      <c r="E9" s="1026"/>
      <c r="F9" s="1026" t="s">
        <v>403</v>
      </c>
      <c r="G9" s="1026"/>
      <c r="H9" s="1026" t="s">
        <v>402</v>
      </c>
      <c r="I9" s="1030"/>
      <c r="S9" s="307" t="s">
        <v>791</v>
      </c>
      <c r="T9" s="307">
        <v>1</v>
      </c>
      <c r="U9" s="746" t="s">
        <v>792</v>
      </c>
    </row>
    <row r="10" spans="1:21">
      <c r="A10" s="1028"/>
      <c r="B10" s="1029"/>
      <c r="C10" s="1029"/>
      <c r="D10" s="366" t="s">
        <v>401</v>
      </c>
      <c r="E10" s="366" t="s">
        <v>400</v>
      </c>
      <c r="F10" s="366" t="s">
        <v>401</v>
      </c>
      <c r="G10" s="366" t="s">
        <v>400</v>
      </c>
      <c r="H10" s="366" t="s">
        <v>399</v>
      </c>
      <c r="I10" s="365" t="s">
        <v>398</v>
      </c>
    </row>
    <row r="11" spans="1:21">
      <c r="A11" s="1023" t="s">
        <v>786</v>
      </c>
      <c r="B11" s="1024"/>
      <c r="C11" s="364">
        <v>30</v>
      </c>
      <c r="D11" s="364">
        <f>300*3</f>
        <v>900</v>
      </c>
      <c r="E11" s="363">
        <f>D11/5280</f>
        <v>0.17045454545454544</v>
      </c>
      <c r="F11" s="364">
        <f>D11*2</f>
        <v>1800</v>
      </c>
      <c r="G11" s="363">
        <f>F11/5280</f>
        <v>0.34090909090909088</v>
      </c>
      <c r="H11" s="363">
        <f>$C11*$G11</f>
        <v>10.227272727272727</v>
      </c>
      <c r="I11" s="362">
        <f>$G11*$C$14</f>
        <v>106.70454545454545</v>
      </c>
      <c r="L11" s="307">
        <v>1369</v>
      </c>
      <c r="M11" s="307">
        <v>1185</v>
      </c>
      <c r="S11" s="307" t="s">
        <v>793</v>
      </c>
      <c r="T11" s="307">
        <f>T4</f>
        <v>18000</v>
      </c>
      <c r="U11" s="307" t="s">
        <v>795</v>
      </c>
    </row>
    <row r="12" spans="1:21">
      <c r="A12" s="1016" t="s">
        <v>200</v>
      </c>
      <c r="B12" s="1017"/>
      <c r="C12" s="361">
        <f>C11</f>
        <v>30</v>
      </c>
      <c r="D12" s="360" t="s">
        <v>261</v>
      </c>
      <c r="E12" s="359" t="s">
        <v>261</v>
      </c>
      <c r="F12" s="360" t="s">
        <v>261</v>
      </c>
      <c r="G12" s="359" t="s">
        <v>261</v>
      </c>
      <c r="H12" s="358">
        <f>SUM(H11:H11)</f>
        <v>10.227272727272727</v>
      </c>
      <c r="I12" s="357">
        <f>SUM(I11:I11)</f>
        <v>106.70454545454545</v>
      </c>
      <c r="T12" s="745">
        <f>T11*T6</f>
        <v>7200</v>
      </c>
    </row>
    <row r="13" spans="1:21">
      <c r="A13" s="317"/>
      <c r="B13" s="317"/>
      <c r="C13" s="326"/>
      <c r="D13" s="325"/>
      <c r="E13" s="325"/>
      <c r="F13" s="325"/>
      <c r="G13" s="325"/>
      <c r="H13" s="325"/>
      <c r="I13" s="325"/>
    </row>
    <row r="14" spans="1:21">
      <c r="A14" s="346" t="s">
        <v>397</v>
      </c>
      <c r="B14" s="349"/>
      <c r="C14" s="356">
        <f>'Table 2b - Unpaved'!B29</f>
        <v>313</v>
      </c>
      <c r="D14" s="328" t="s">
        <v>316</v>
      </c>
      <c r="E14" s="325"/>
      <c r="F14" s="325"/>
      <c r="G14" s="325"/>
      <c r="H14" s="325"/>
      <c r="I14" s="325"/>
      <c r="S14" s="307" t="s">
        <v>794</v>
      </c>
      <c r="T14" s="307">
        <f>T4*T9/27</f>
        <v>666.66666666666663</v>
      </c>
      <c r="U14" s="307" t="s">
        <v>798</v>
      </c>
    </row>
    <row r="15" spans="1:21">
      <c r="A15" s="346" t="s">
        <v>396</v>
      </c>
      <c r="B15" s="349"/>
      <c r="C15" s="356">
        <f>'Table 2b - Unpaved'!B30</f>
        <v>52</v>
      </c>
      <c r="D15" s="328" t="s">
        <v>316</v>
      </c>
      <c r="E15" s="325"/>
      <c r="F15" s="325"/>
      <c r="G15" s="325"/>
      <c r="H15" s="325"/>
      <c r="I15" s="325"/>
      <c r="T15" s="744">
        <f>T14*T7</f>
        <v>43333.333333333328</v>
      </c>
    </row>
    <row r="16" spans="1:21">
      <c r="A16" s="346" t="s">
        <v>395</v>
      </c>
      <c r="B16" s="349"/>
      <c r="C16" s="355">
        <v>4</v>
      </c>
      <c r="D16" s="328" t="s">
        <v>394</v>
      </c>
      <c r="E16" s="325"/>
      <c r="F16" s="325"/>
      <c r="G16" s="325"/>
      <c r="H16" s="325"/>
      <c r="I16" s="325"/>
      <c r="L16" s="307" t="s">
        <v>393</v>
      </c>
      <c r="M16" s="307">
        <v>10</v>
      </c>
    </row>
    <row r="17" spans="1:20">
      <c r="A17" s="317"/>
      <c r="B17" s="317"/>
      <c r="C17" s="326"/>
      <c r="D17" s="325"/>
      <c r="E17" s="325"/>
      <c r="F17" s="325"/>
      <c r="G17" s="325"/>
      <c r="H17" s="325"/>
      <c r="I17" s="325"/>
      <c r="L17" s="307" t="s">
        <v>393</v>
      </c>
      <c r="M17" s="307">
        <v>20</v>
      </c>
      <c r="S17" s="307" t="s">
        <v>796</v>
      </c>
      <c r="T17" s="745">
        <f>T15+T12</f>
        <v>50533.333333333328</v>
      </c>
    </row>
    <row r="18" spans="1:20">
      <c r="A18" s="349" t="s">
        <v>392</v>
      </c>
      <c r="B18" s="349"/>
      <c r="C18" s="346"/>
      <c r="D18" s="328"/>
      <c r="E18" s="328"/>
      <c r="F18" s="328"/>
      <c r="G18" s="328"/>
      <c r="H18" s="328"/>
      <c r="I18" s="328"/>
      <c r="M18" s="307">
        <f>SUM(M16:M17)</f>
        <v>30</v>
      </c>
      <c r="N18" s="307">
        <f>M18*52</f>
        <v>1560</v>
      </c>
      <c r="O18" s="307" t="s">
        <v>391</v>
      </c>
      <c r="P18" s="307">
        <f>C16*6*52</f>
        <v>1248</v>
      </c>
    </row>
    <row r="19" spans="1:20">
      <c r="A19" s="346" t="s">
        <v>390</v>
      </c>
      <c r="B19" s="328"/>
      <c r="C19" s="328"/>
      <c r="D19" s="328"/>
      <c r="E19" s="328"/>
      <c r="F19" s="328"/>
      <c r="G19" s="328"/>
      <c r="H19" s="328"/>
      <c r="I19" s="328"/>
    </row>
    <row r="20" spans="1:20">
      <c r="A20" s="328" t="s">
        <v>389</v>
      </c>
      <c r="B20" s="328"/>
      <c r="C20" s="328"/>
      <c r="D20" s="328"/>
      <c r="E20" s="328"/>
      <c r="F20" s="328"/>
      <c r="G20" s="328"/>
      <c r="H20" s="328"/>
      <c r="I20" s="328"/>
    </row>
    <row r="21" spans="1:20">
      <c r="A21" s="328" t="s">
        <v>388</v>
      </c>
      <c r="B21" s="328"/>
      <c r="C21" s="328"/>
      <c r="D21" s="328"/>
      <c r="E21" s="328"/>
      <c r="F21" s="328"/>
      <c r="G21" s="328"/>
      <c r="H21" s="328"/>
      <c r="I21" s="328"/>
      <c r="M21" s="742" t="s">
        <v>785</v>
      </c>
    </row>
    <row r="22" spans="1:20" s="342" customFormat="1">
      <c r="A22" s="328" t="s">
        <v>387</v>
      </c>
      <c r="B22" s="328"/>
      <c r="C22" s="328"/>
      <c r="D22" s="354">
        <v>0.6</v>
      </c>
      <c r="E22" s="328" t="s">
        <v>386</v>
      </c>
      <c r="F22" s="328"/>
      <c r="G22" s="328" t="s">
        <v>384</v>
      </c>
      <c r="I22" s="328"/>
      <c r="J22" s="328"/>
      <c r="M22" s="342" t="s">
        <v>784</v>
      </c>
    </row>
    <row r="23" spans="1:20" s="342" customFormat="1">
      <c r="A23" s="328"/>
      <c r="B23" s="328"/>
      <c r="C23" s="328"/>
      <c r="D23" s="354"/>
      <c r="E23" s="328"/>
      <c r="F23" s="328"/>
      <c r="G23" s="328"/>
      <c r="I23" s="328"/>
      <c r="J23" s="328"/>
    </row>
    <row r="24" spans="1:20">
      <c r="A24" s="353" t="s">
        <v>381</v>
      </c>
      <c r="B24" s="328"/>
      <c r="C24" s="328"/>
      <c r="D24" s="328"/>
      <c r="E24" s="328"/>
      <c r="F24" s="328"/>
      <c r="G24" s="328"/>
      <c r="H24" s="328"/>
      <c r="I24" s="328"/>
    </row>
    <row r="25" spans="1:20">
      <c r="A25" s="317"/>
      <c r="B25" s="317"/>
      <c r="C25" s="326"/>
      <c r="D25" s="325"/>
      <c r="E25" s="325"/>
      <c r="F25" s="325"/>
      <c r="G25" s="325"/>
      <c r="H25" s="325"/>
      <c r="I25" s="325"/>
    </row>
    <row r="26" spans="1:20">
      <c r="A26" s="332" t="s">
        <v>380</v>
      </c>
      <c r="B26" s="317"/>
      <c r="C26" s="326"/>
      <c r="D26" s="325"/>
      <c r="E26" s="325"/>
      <c r="F26" s="325"/>
      <c r="G26" s="325"/>
      <c r="H26" s="325"/>
      <c r="I26" s="325"/>
    </row>
    <row r="27" spans="1:20">
      <c r="A27" s="317" t="s">
        <v>379</v>
      </c>
      <c r="B27" s="317">
        <v>52.2</v>
      </c>
      <c r="C27" s="324"/>
      <c r="D27" s="325"/>
      <c r="E27" s="325"/>
      <c r="F27" s="325"/>
      <c r="G27" s="325"/>
      <c r="H27" s="325"/>
      <c r="I27" s="325"/>
    </row>
    <row r="28" spans="1:20">
      <c r="A28" s="317"/>
      <c r="B28" s="317"/>
      <c r="C28" s="326"/>
      <c r="D28" s="325"/>
      <c r="E28" s="325"/>
      <c r="F28" s="325"/>
      <c r="G28" s="325"/>
      <c r="H28" s="325"/>
      <c r="I28" s="325"/>
    </row>
    <row r="29" spans="1:20">
      <c r="A29" s="332" t="s">
        <v>378</v>
      </c>
      <c r="B29" s="328"/>
      <c r="C29" s="328"/>
      <c r="D29" s="346"/>
      <c r="E29" s="328"/>
      <c r="F29" s="328"/>
      <c r="G29" s="328"/>
      <c r="H29" s="328"/>
      <c r="I29" s="328"/>
    </row>
    <row r="30" spans="1:20">
      <c r="A30" s="328" t="s">
        <v>377</v>
      </c>
      <c r="B30" s="328"/>
      <c r="C30" s="328"/>
      <c r="D30" s="328"/>
      <c r="E30" s="328"/>
      <c r="F30" s="328"/>
      <c r="G30" s="328"/>
      <c r="H30" s="328"/>
      <c r="I30" s="328"/>
    </row>
    <row r="31" spans="1:20">
      <c r="A31" s="328"/>
      <c r="B31" s="328"/>
      <c r="C31" s="328"/>
      <c r="D31" s="328"/>
      <c r="E31" s="328"/>
      <c r="F31" s="328"/>
      <c r="G31" s="328"/>
      <c r="H31" s="328"/>
      <c r="I31" s="328"/>
    </row>
    <row r="32" spans="1:20">
      <c r="A32" s="332" t="s">
        <v>376</v>
      </c>
      <c r="B32" s="328"/>
      <c r="C32" s="328"/>
      <c r="D32" s="328"/>
      <c r="E32" s="328"/>
      <c r="F32" s="328"/>
      <c r="G32" s="328"/>
      <c r="H32" s="328"/>
      <c r="I32" s="328"/>
    </row>
    <row r="33" spans="1:9">
      <c r="A33" s="328" t="s">
        <v>375</v>
      </c>
      <c r="B33" s="328"/>
      <c r="C33" s="328"/>
      <c r="D33" s="328"/>
      <c r="E33" s="328"/>
      <c r="F33" s="328"/>
      <c r="G33" s="328"/>
      <c r="H33" s="328"/>
      <c r="I33" s="328"/>
    </row>
    <row r="34" spans="1:9">
      <c r="A34" s="352" t="s">
        <v>374</v>
      </c>
      <c r="B34" s="328"/>
      <c r="C34" s="328"/>
      <c r="D34" s="351"/>
      <c r="E34" s="328"/>
      <c r="F34" s="328"/>
      <c r="G34" s="328"/>
      <c r="H34" s="328"/>
      <c r="I34" s="328"/>
    </row>
    <row r="35" spans="1:9">
      <c r="A35" s="352"/>
      <c r="B35" s="328"/>
      <c r="C35" s="328"/>
      <c r="D35" s="351"/>
      <c r="E35" s="328"/>
      <c r="F35" s="328"/>
      <c r="G35" s="328"/>
      <c r="H35" s="328"/>
      <c r="I35" s="328"/>
    </row>
    <row r="36" spans="1:9" ht="20.25">
      <c r="A36" s="337" t="s">
        <v>357</v>
      </c>
      <c r="B36" s="350" t="s">
        <v>373</v>
      </c>
      <c r="C36" s="350"/>
      <c r="D36" s="350"/>
      <c r="E36" s="350"/>
      <c r="F36" s="350"/>
      <c r="G36" s="350"/>
      <c r="H36" s="350"/>
      <c r="I36" s="328"/>
    </row>
    <row r="37" spans="1:9" ht="20.25">
      <c r="A37" s="337" t="s">
        <v>356</v>
      </c>
      <c r="B37" s="350" t="s">
        <v>372</v>
      </c>
      <c r="C37" s="350"/>
      <c r="D37" s="350"/>
      <c r="E37" s="350"/>
      <c r="F37" s="350"/>
      <c r="G37" s="350"/>
      <c r="H37" s="350"/>
      <c r="I37" s="328"/>
    </row>
    <row r="38" spans="1:9">
      <c r="A38" s="337"/>
      <c r="B38" s="350"/>
      <c r="C38" s="350"/>
      <c r="D38" s="350"/>
      <c r="E38" s="350"/>
      <c r="F38" s="350"/>
      <c r="G38" s="350"/>
      <c r="H38" s="350"/>
      <c r="I38" s="328"/>
    </row>
    <row r="39" spans="1:9">
      <c r="A39" s="349" t="s">
        <v>371</v>
      </c>
      <c r="B39" s="349"/>
      <c r="C39" s="349"/>
      <c r="D39" s="328"/>
      <c r="E39" s="328"/>
      <c r="F39" s="346"/>
      <c r="G39" s="328"/>
      <c r="H39" s="328"/>
      <c r="I39" s="328"/>
    </row>
    <row r="40" spans="1:9">
      <c r="A40" s="328" t="s">
        <v>370</v>
      </c>
      <c r="B40" s="348">
        <v>6.4</v>
      </c>
      <c r="C40" s="328" t="s">
        <v>313</v>
      </c>
      <c r="D40" s="328" t="s">
        <v>369</v>
      </c>
      <c r="E40" s="328"/>
      <c r="F40" s="328"/>
      <c r="G40" s="328"/>
      <c r="H40" s="328"/>
      <c r="I40" s="328"/>
    </row>
    <row r="41" spans="1:9">
      <c r="A41" s="328" t="s">
        <v>368</v>
      </c>
      <c r="B41" s="347">
        <v>60</v>
      </c>
      <c r="C41" s="328" t="s">
        <v>367</v>
      </c>
      <c r="D41" s="328" t="s">
        <v>366</v>
      </c>
      <c r="E41" s="328"/>
      <c r="F41" s="328"/>
      <c r="G41" s="328"/>
      <c r="H41" s="328"/>
      <c r="I41" s="328"/>
    </row>
    <row r="42" spans="1:9">
      <c r="A42" s="328" t="s">
        <v>365</v>
      </c>
      <c r="B42" s="346">
        <f>B43*0.1</f>
        <v>0.15000000000000002</v>
      </c>
      <c r="C42" s="328" t="s">
        <v>354</v>
      </c>
      <c r="D42" s="328" t="s">
        <v>359</v>
      </c>
      <c r="E42" s="328"/>
      <c r="F42" s="328"/>
      <c r="G42" s="328"/>
      <c r="H42" s="328"/>
      <c r="I42" s="328"/>
    </row>
    <row r="43" spans="1:9">
      <c r="A43" s="328" t="s">
        <v>364</v>
      </c>
      <c r="B43" s="346">
        <v>1.5</v>
      </c>
      <c r="C43" s="328" t="s">
        <v>354</v>
      </c>
      <c r="D43" s="328" t="s">
        <v>359</v>
      </c>
      <c r="E43" s="328"/>
      <c r="F43" s="328"/>
      <c r="G43" s="328"/>
      <c r="H43" s="342"/>
      <c r="I43" s="342"/>
    </row>
    <row r="44" spans="1:9">
      <c r="A44" s="328" t="s">
        <v>363</v>
      </c>
      <c r="B44" s="346">
        <v>4.9000000000000004</v>
      </c>
      <c r="C44" s="328" t="s">
        <v>354</v>
      </c>
      <c r="D44" s="328" t="s">
        <v>359</v>
      </c>
      <c r="E44" s="328"/>
      <c r="F44" s="328"/>
      <c r="G44" s="328"/>
      <c r="H44" s="342"/>
      <c r="I44" s="342"/>
    </row>
    <row r="45" spans="1:9">
      <c r="A45" s="328" t="s">
        <v>362</v>
      </c>
      <c r="B45" s="346">
        <v>0.9</v>
      </c>
      <c r="C45" s="328"/>
      <c r="D45" s="328" t="s">
        <v>359</v>
      </c>
      <c r="E45" s="328"/>
      <c r="F45" s="328"/>
      <c r="G45" s="328"/>
      <c r="H45" s="342"/>
      <c r="I45" s="342"/>
    </row>
    <row r="46" spans="1:9">
      <c r="A46" s="328" t="s">
        <v>361</v>
      </c>
      <c r="B46" s="346">
        <v>0.7</v>
      </c>
      <c r="C46" s="328"/>
      <c r="D46" s="328"/>
      <c r="E46" s="328"/>
      <c r="F46" s="328"/>
      <c r="G46" s="328"/>
      <c r="H46" s="342"/>
      <c r="I46" s="342"/>
    </row>
    <row r="47" spans="1:9">
      <c r="A47" s="328" t="s">
        <v>360</v>
      </c>
      <c r="B47" s="346">
        <v>0.45</v>
      </c>
      <c r="C47" s="328"/>
      <c r="D47" s="328" t="s">
        <v>359</v>
      </c>
      <c r="E47" s="328"/>
      <c r="F47" s="328"/>
      <c r="G47" s="328"/>
      <c r="H47" s="342"/>
      <c r="I47" s="342"/>
    </row>
    <row r="48" spans="1:9">
      <c r="A48" s="328"/>
      <c r="B48" s="328"/>
      <c r="C48" s="328"/>
      <c r="D48" s="328"/>
      <c r="E48" s="328"/>
      <c r="F48" s="328"/>
      <c r="G48" s="328"/>
      <c r="H48" s="328"/>
      <c r="I48" s="328"/>
    </row>
    <row r="49" spans="1:9">
      <c r="A49" s="328"/>
      <c r="B49" s="328" t="s">
        <v>358</v>
      </c>
      <c r="C49" s="1022" t="s">
        <v>357</v>
      </c>
      <c r="D49" s="1022"/>
      <c r="E49" s="1022" t="s">
        <v>356</v>
      </c>
      <c r="F49" s="1022"/>
      <c r="G49" s="328"/>
      <c r="H49" s="328"/>
      <c r="I49" s="328"/>
    </row>
    <row r="50" spans="1:9" ht="18.75">
      <c r="A50" s="328"/>
      <c r="B50" s="345" t="s">
        <v>355</v>
      </c>
      <c r="C50" s="340">
        <f>$B$42*(($B$40/12)^$B$45)*(($B$27/3)^$B$47)*(365-$B$41)/365</f>
        <v>0.25742116462709602</v>
      </c>
      <c r="D50" s="328" t="s">
        <v>354</v>
      </c>
      <c r="E50" s="340">
        <f>$B$42*(($B$40/12)^$B$45)*(($B$27/3)^$B$47)</f>
        <v>0.30806139373406571</v>
      </c>
      <c r="F50" s="328" t="s">
        <v>354</v>
      </c>
      <c r="G50" s="328" t="s">
        <v>44</v>
      </c>
      <c r="H50" s="328"/>
      <c r="I50" s="328"/>
    </row>
    <row r="51" spans="1:9">
      <c r="A51" s="328"/>
      <c r="C51" s="340">
        <f>$B$43*(($B$40/12)^$B$45)*(($B$27/3)^$B$47)*(365-$B$41)/365</f>
        <v>2.5742116462709594</v>
      </c>
      <c r="D51" s="328" t="s">
        <v>354</v>
      </c>
      <c r="E51" s="340">
        <f>$B$43*(($B$40/12)^$B$45)*(($B$27/3)^$B$47)</f>
        <v>3.0806139373406562</v>
      </c>
      <c r="F51" s="328" t="s">
        <v>354</v>
      </c>
      <c r="G51" s="328" t="s">
        <v>8</v>
      </c>
      <c r="H51" s="328"/>
      <c r="I51" s="328"/>
    </row>
    <row r="52" spans="1:9">
      <c r="A52" s="328"/>
      <c r="B52" s="345"/>
      <c r="C52" s="340">
        <f>$B$44*(($B$40/12)^$B$46)*(($B$27/3)^$B$47)*(365-$B$41)/365</f>
        <v>9.5356285707082051</v>
      </c>
      <c r="D52" s="328" t="s">
        <v>354</v>
      </c>
      <c r="E52" s="340">
        <f>$B$44*(($B$40/12)^$B$46)*(($B$27/3)^$B$47)</f>
        <v>11.411489928880311</v>
      </c>
      <c r="F52" s="328" t="s">
        <v>354</v>
      </c>
      <c r="G52" s="328" t="s">
        <v>7</v>
      </c>
      <c r="H52" s="328"/>
      <c r="I52" s="328"/>
    </row>
    <row r="53" spans="1:9">
      <c r="A53" s="317"/>
      <c r="B53" s="317"/>
      <c r="C53" s="326"/>
      <c r="D53" s="325"/>
      <c r="E53" s="325"/>
      <c r="F53" s="325"/>
      <c r="G53" s="325"/>
      <c r="H53" s="325"/>
      <c r="I53" s="325"/>
    </row>
    <row r="54" spans="1:9">
      <c r="A54" s="328"/>
      <c r="B54" s="328" t="s">
        <v>353</v>
      </c>
      <c r="C54" s="336"/>
      <c r="D54" s="341"/>
      <c r="E54" s="340"/>
      <c r="F54" s="328"/>
      <c r="G54" s="328"/>
      <c r="H54" s="328"/>
      <c r="I54" s="325"/>
    </row>
    <row r="55" spans="1:9">
      <c r="A55" s="328"/>
      <c r="B55" s="328"/>
      <c r="C55" s="336"/>
      <c r="D55" s="341"/>
      <c r="E55" s="340"/>
      <c r="F55" s="328"/>
      <c r="G55" s="328"/>
      <c r="H55" s="328"/>
      <c r="I55" s="325"/>
    </row>
    <row r="56" spans="1:9">
      <c r="A56" s="328"/>
      <c r="B56" s="328"/>
      <c r="C56" s="337" t="s">
        <v>352</v>
      </c>
      <c r="D56" s="335" t="s">
        <v>339</v>
      </c>
      <c r="E56" s="344" t="s">
        <v>351</v>
      </c>
      <c r="F56" s="328"/>
      <c r="G56" s="328"/>
      <c r="H56" s="328"/>
      <c r="I56" s="325"/>
    </row>
    <row r="57" spans="1:9">
      <c r="A57" s="328"/>
      <c r="B57" s="328"/>
      <c r="C57" s="328"/>
      <c r="D57" s="335" t="s">
        <v>350</v>
      </c>
      <c r="E57" s="343">
        <f>H12</f>
        <v>10.227272727272727</v>
      </c>
      <c r="F57" s="342"/>
      <c r="G57" s="328"/>
      <c r="H57" s="328"/>
      <c r="I57" s="325"/>
    </row>
    <row r="58" spans="1:9">
      <c r="A58" s="328"/>
      <c r="B58" s="328"/>
      <c r="C58" s="328"/>
      <c r="D58" s="338"/>
      <c r="E58" s="328"/>
      <c r="F58" s="328"/>
      <c r="G58" s="328"/>
      <c r="H58" s="328"/>
      <c r="I58" s="325"/>
    </row>
    <row r="59" spans="1:9">
      <c r="A59" s="328"/>
      <c r="B59" s="328"/>
      <c r="C59" s="336"/>
      <c r="D59" s="341"/>
      <c r="E59" s="340"/>
      <c r="F59" s="328"/>
      <c r="G59" s="328"/>
      <c r="H59" s="328"/>
    </row>
    <row r="60" spans="1:9">
      <c r="A60" s="328"/>
      <c r="B60" s="328" t="s">
        <v>349</v>
      </c>
      <c r="C60" s="328"/>
      <c r="D60" s="338"/>
      <c r="E60" s="328"/>
      <c r="F60" s="328"/>
      <c r="G60" s="328"/>
      <c r="H60" s="328"/>
      <c r="I60" s="339"/>
    </row>
    <row r="61" spans="1:9">
      <c r="A61" s="328"/>
      <c r="B61" s="328"/>
      <c r="C61" s="328"/>
      <c r="D61" s="338"/>
      <c r="E61" s="328"/>
      <c r="F61" s="328"/>
      <c r="G61" s="328"/>
      <c r="H61" s="328"/>
    </row>
    <row r="62" spans="1:9">
      <c r="A62" s="328"/>
      <c r="B62" s="328"/>
      <c r="C62" s="337" t="s">
        <v>285</v>
      </c>
      <c r="D62" s="335" t="s">
        <v>339</v>
      </c>
      <c r="E62" s="328" t="s">
        <v>348</v>
      </c>
      <c r="F62" s="328"/>
      <c r="G62" s="328"/>
      <c r="H62" s="328"/>
    </row>
    <row r="63" spans="1:9">
      <c r="A63" s="328"/>
      <c r="B63" s="328"/>
      <c r="C63" s="336"/>
      <c r="D63" s="335" t="s">
        <v>339</v>
      </c>
      <c r="E63" s="329">
        <f>(C51*E57)</f>
        <v>26.327164564134812</v>
      </c>
      <c r="F63" s="328"/>
      <c r="G63" s="328"/>
      <c r="H63" s="328"/>
    </row>
    <row r="64" spans="1:9">
      <c r="A64" s="328"/>
      <c r="B64" s="328"/>
      <c r="C64" s="336"/>
      <c r="D64" s="335"/>
      <c r="E64" s="328"/>
      <c r="F64" s="329"/>
      <c r="G64" s="328"/>
      <c r="H64" s="328"/>
    </row>
    <row r="65" spans="1:9">
      <c r="A65" s="328"/>
      <c r="B65" s="328" t="s">
        <v>347</v>
      </c>
      <c r="C65" s="336"/>
      <c r="D65" s="335"/>
      <c r="E65" s="328"/>
      <c r="F65" s="329"/>
      <c r="G65" s="328"/>
      <c r="H65" s="328"/>
    </row>
    <row r="66" spans="1:9">
      <c r="A66" s="328"/>
      <c r="B66" s="328"/>
      <c r="C66" s="336"/>
      <c r="D66" s="335"/>
      <c r="E66" s="328"/>
      <c r="F66" s="329"/>
      <c r="G66" s="328"/>
      <c r="H66" s="328"/>
    </row>
    <row r="67" spans="1:9" ht="18" customHeight="1">
      <c r="A67" s="328"/>
      <c r="B67" s="328"/>
      <c r="C67" s="332" t="s">
        <v>346</v>
      </c>
      <c r="D67" s="331" t="s">
        <v>339</v>
      </c>
      <c r="E67" s="328" t="s">
        <v>345</v>
      </c>
      <c r="F67" s="328"/>
      <c r="G67" s="328"/>
      <c r="H67" s="328"/>
      <c r="I67" s="334"/>
    </row>
    <row r="68" spans="1:9" ht="14.25" customHeight="1">
      <c r="A68" s="328"/>
      <c r="B68" s="328"/>
      <c r="C68" s="328"/>
      <c r="D68" s="331" t="s">
        <v>339</v>
      </c>
      <c r="E68" s="329">
        <f>E63/C16</f>
        <v>6.5817911410337029</v>
      </c>
      <c r="F68" s="328"/>
      <c r="G68" s="328"/>
      <c r="H68" s="328"/>
    </row>
    <row r="69" spans="1:9">
      <c r="A69" s="328"/>
      <c r="B69" s="328"/>
      <c r="C69" s="328"/>
      <c r="D69" s="330"/>
      <c r="E69" s="328"/>
      <c r="F69" s="329"/>
      <c r="G69" s="328"/>
      <c r="H69" s="328"/>
    </row>
    <row r="70" spans="1:9">
      <c r="A70" s="328"/>
      <c r="B70" s="328" t="s">
        <v>344</v>
      </c>
      <c r="C70" s="328"/>
      <c r="D70" s="330"/>
      <c r="E70" s="328"/>
      <c r="F70" s="329"/>
      <c r="G70" s="328"/>
      <c r="H70" s="328"/>
    </row>
    <row r="71" spans="1:9">
      <c r="A71" s="328"/>
      <c r="B71" s="328"/>
      <c r="C71" s="328" t="s">
        <v>343</v>
      </c>
      <c r="D71" s="330"/>
      <c r="E71" s="333">
        <f>C14</f>
        <v>313</v>
      </c>
      <c r="F71" s="329"/>
      <c r="G71" s="328"/>
      <c r="H71" s="328"/>
    </row>
    <row r="72" spans="1:9">
      <c r="A72" s="328"/>
      <c r="B72" s="328"/>
      <c r="C72" s="328"/>
      <c r="D72" s="330"/>
      <c r="E72" s="328"/>
      <c r="F72" s="329"/>
      <c r="G72" s="328"/>
      <c r="H72" s="328"/>
    </row>
    <row r="73" spans="1:9">
      <c r="A73" s="328"/>
      <c r="B73" s="328" t="s">
        <v>342</v>
      </c>
      <c r="C73" s="328"/>
      <c r="D73" s="330"/>
      <c r="E73" s="328"/>
      <c r="F73" s="329"/>
      <c r="G73" s="328"/>
      <c r="H73" s="328"/>
    </row>
    <row r="74" spans="1:9">
      <c r="A74" s="328"/>
      <c r="B74" s="328"/>
      <c r="C74" s="328"/>
      <c r="D74" s="330"/>
      <c r="E74" s="328"/>
      <c r="F74" s="329"/>
      <c r="G74" s="328"/>
      <c r="H74" s="328"/>
    </row>
    <row r="75" spans="1:9">
      <c r="A75" s="328"/>
      <c r="B75" s="328"/>
      <c r="C75" s="332" t="s">
        <v>341</v>
      </c>
      <c r="D75" s="331" t="s">
        <v>339</v>
      </c>
      <c r="E75" s="328" t="s">
        <v>340</v>
      </c>
      <c r="F75" s="329"/>
      <c r="G75" s="328"/>
      <c r="H75" s="328"/>
    </row>
    <row r="76" spans="1:9" ht="18" customHeight="1">
      <c r="A76" s="328"/>
      <c r="B76" s="328"/>
      <c r="C76" s="328"/>
      <c r="D76" s="331" t="s">
        <v>339</v>
      </c>
      <c r="E76" s="329">
        <f>+(E63*E71)/2000</f>
        <v>4.1202012542870978</v>
      </c>
      <c r="F76" s="328"/>
      <c r="G76" s="328"/>
      <c r="H76" s="328"/>
      <c r="I76" s="327"/>
    </row>
    <row r="77" spans="1:9">
      <c r="A77" s="328"/>
      <c r="B77" s="328"/>
      <c r="C77" s="328"/>
      <c r="D77" s="330"/>
      <c r="E77" s="329"/>
      <c r="F77" s="328"/>
      <c r="G77" s="328"/>
      <c r="H77" s="328"/>
      <c r="I77" s="327"/>
    </row>
    <row r="78" spans="1:9">
      <c r="A78" s="1018" t="s">
        <v>338</v>
      </c>
      <c r="B78" s="1019"/>
      <c r="C78" s="1019"/>
      <c r="D78" s="1019"/>
      <c r="E78" s="1019"/>
      <c r="F78" s="1019"/>
      <c r="G78" s="1019"/>
      <c r="H78" s="1020"/>
      <c r="I78" s="327"/>
    </row>
    <row r="79" spans="1:9">
      <c r="A79" s="1011" t="s">
        <v>287</v>
      </c>
      <c r="B79" s="1012"/>
      <c r="C79" s="1012" t="s">
        <v>337</v>
      </c>
      <c r="D79" s="1012"/>
      <c r="E79" s="1012"/>
      <c r="F79" s="1012" t="s">
        <v>336</v>
      </c>
      <c r="G79" s="1012"/>
      <c r="H79" s="1015"/>
      <c r="I79" s="327"/>
    </row>
    <row r="80" spans="1:9">
      <c r="A80" s="1013"/>
      <c r="B80" s="1014"/>
      <c r="C80" s="311" t="s">
        <v>285</v>
      </c>
      <c r="D80" s="311" t="s">
        <v>284</v>
      </c>
      <c r="E80" s="311" t="s">
        <v>283</v>
      </c>
      <c r="F80" s="311" t="s">
        <v>285</v>
      </c>
      <c r="G80" s="311" t="s">
        <v>284</v>
      </c>
      <c r="H80" s="310" t="s">
        <v>283</v>
      </c>
      <c r="I80" s="327"/>
    </row>
    <row r="81" spans="1:9" ht="18.75">
      <c r="A81" s="1010" t="s">
        <v>282</v>
      </c>
      <c r="B81" s="1010"/>
      <c r="C81" s="319">
        <f>$C50*$H$12</f>
        <v>2.632716456413482</v>
      </c>
      <c r="D81" s="319">
        <f>C81/$C$16</f>
        <v>0.65817911410337049</v>
      </c>
      <c r="E81" s="319">
        <f>C81*$C$14/2000</f>
        <v>0.41202012542870997</v>
      </c>
      <c r="F81" s="319">
        <f>$E50*$H$12</f>
        <v>3.1506278904620357</v>
      </c>
      <c r="G81" s="319">
        <f>F81/$C$16</f>
        <v>0.78765697261550893</v>
      </c>
      <c r="H81" s="319">
        <f>F81*$C$14/2000</f>
        <v>0.49307326485730857</v>
      </c>
      <c r="I81" s="327"/>
    </row>
    <row r="82" spans="1:9" ht="18.75">
      <c r="A82" s="1010" t="s">
        <v>281</v>
      </c>
      <c r="B82" s="1010"/>
      <c r="C82" s="319">
        <f>$C51*$H$12</f>
        <v>26.327164564134812</v>
      </c>
      <c r="D82" s="319">
        <f>C82/$C$16</f>
        <v>6.5817911410337029</v>
      </c>
      <c r="E82" s="319">
        <f>C82*$C$14/2000</f>
        <v>4.1202012542870978</v>
      </c>
      <c r="F82" s="319">
        <f>$E51*$H$12</f>
        <v>31.506278904620345</v>
      </c>
      <c r="G82" s="319">
        <f>F82/$C$16</f>
        <v>7.8765697261550862</v>
      </c>
      <c r="H82" s="319">
        <f>F82*$C$14/2000</f>
        <v>4.930732648573084</v>
      </c>
      <c r="I82" s="327"/>
    </row>
    <row r="83" spans="1:9">
      <c r="A83" s="1010" t="s">
        <v>7</v>
      </c>
      <c r="B83" s="1010"/>
      <c r="C83" s="319">
        <f>$C52*$H$12</f>
        <v>97.523474018606635</v>
      </c>
      <c r="D83" s="319">
        <f>C83/$C$16</f>
        <v>24.380868504651659</v>
      </c>
      <c r="E83" s="319">
        <f>C83*$C$14/2000</f>
        <v>15.262423683911939</v>
      </c>
      <c r="F83" s="319">
        <f>$E52*$H$12</f>
        <v>116.70841972718499</v>
      </c>
      <c r="G83" s="319">
        <f>F83/$C$16</f>
        <v>29.177104931796247</v>
      </c>
      <c r="H83" s="319">
        <f>F83*$C$14/2000</f>
        <v>18.264867687304449</v>
      </c>
      <c r="I83" s="327"/>
    </row>
    <row r="84" spans="1:9">
      <c r="A84" s="1011" t="s">
        <v>287</v>
      </c>
      <c r="B84" s="1012"/>
      <c r="C84" s="1012" t="s">
        <v>335</v>
      </c>
      <c r="D84" s="1012"/>
      <c r="E84" s="1012"/>
      <c r="F84" s="1012" t="s">
        <v>334</v>
      </c>
      <c r="G84" s="1012"/>
      <c r="H84" s="1015"/>
    </row>
    <row r="85" spans="1:9">
      <c r="A85" s="1013"/>
      <c r="B85" s="1014"/>
      <c r="C85" s="311" t="s">
        <v>285</v>
      </c>
      <c r="D85" s="311" t="s">
        <v>284</v>
      </c>
      <c r="E85" s="311" t="s">
        <v>283</v>
      </c>
      <c r="F85" s="311" t="s">
        <v>285</v>
      </c>
      <c r="G85" s="311" t="s">
        <v>284</v>
      </c>
      <c r="H85" s="310" t="s">
        <v>283</v>
      </c>
    </row>
    <row r="86" spans="1:9" ht="18.75">
      <c r="A86" s="1010" t="s">
        <v>282</v>
      </c>
      <c r="B86" s="1010"/>
      <c r="C86" s="319">
        <f>$C50*(1-$D$22)*$H$12</f>
        <v>1.0530865825653928</v>
      </c>
      <c r="D86" s="319">
        <f>C86/$C$16</f>
        <v>0.2632716456413482</v>
      </c>
      <c r="E86" s="319">
        <f>C86*$C$14/2000</f>
        <v>0.16480805017148398</v>
      </c>
      <c r="F86" s="319">
        <f>$E50*(1-$D$22)*$H$12</f>
        <v>1.2602511561848142</v>
      </c>
      <c r="G86" s="319">
        <f>F86/$C$16</f>
        <v>0.31506278904620355</v>
      </c>
      <c r="H86" s="319">
        <f>F86*$C$14/2000</f>
        <v>0.19722930594292343</v>
      </c>
    </row>
    <row r="87" spans="1:9" ht="18.75">
      <c r="A87" s="1010" t="s">
        <v>281</v>
      </c>
      <c r="B87" s="1010"/>
      <c r="C87" s="319">
        <f>$C51*(1-$D$22)*$H$12</f>
        <v>10.530865825653926</v>
      </c>
      <c r="D87" s="319">
        <f>C87/$C$16</f>
        <v>2.6327164564134815</v>
      </c>
      <c r="E87" s="319">
        <f>C87*$C$14/2000</f>
        <v>1.6480805017148392</v>
      </c>
      <c r="F87" s="319">
        <f>$E51*(1-$D$22)*$H$12</f>
        <v>12.602511561848139</v>
      </c>
      <c r="G87" s="319">
        <f>F87/$C$16</f>
        <v>3.1506278904620348</v>
      </c>
      <c r="H87" s="319">
        <f>F87*$C$14/2000</f>
        <v>1.9722930594292338</v>
      </c>
    </row>
    <row r="88" spans="1:9">
      <c r="A88" s="1010" t="s">
        <v>7</v>
      </c>
      <c r="B88" s="1010"/>
      <c r="C88" s="319">
        <f>$C52*(1-$D$22)*$H$12</f>
        <v>39.009389607442657</v>
      </c>
      <c r="D88" s="319">
        <f>C88/$C$16</f>
        <v>9.7523474018606642</v>
      </c>
      <c r="E88" s="319">
        <f>C88*$C$14/2000</f>
        <v>6.1049694735647755</v>
      </c>
      <c r="F88" s="319">
        <f>$E52*(1-$D$22)*$H$12</f>
        <v>46.683367890874003</v>
      </c>
      <c r="G88" s="319">
        <f>F88/$C$16</f>
        <v>11.670841972718501</v>
      </c>
      <c r="H88" s="319">
        <f>F88*$C$14/2000</f>
        <v>7.3059470749217814</v>
      </c>
    </row>
    <row r="89" spans="1:9">
      <c r="A89" s="317"/>
      <c r="B89" s="317"/>
      <c r="C89" s="326"/>
      <c r="D89" s="325"/>
      <c r="E89" s="325"/>
      <c r="F89" s="325"/>
      <c r="G89" s="325"/>
      <c r="H89" s="325"/>
    </row>
    <row r="90" spans="1:9">
      <c r="A90" s="318" t="s">
        <v>311</v>
      </c>
      <c r="B90" s="317"/>
      <c r="C90" s="326"/>
      <c r="D90" s="325"/>
      <c r="E90" s="325"/>
      <c r="F90" s="325"/>
      <c r="G90" s="325"/>
      <c r="H90" s="325"/>
    </row>
    <row r="91" spans="1:9">
      <c r="A91" s="317" t="s">
        <v>333</v>
      </c>
      <c r="B91" s="317"/>
      <c r="C91" s="326"/>
      <c r="D91" s="325"/>
      <c r="E91" s="325"/>
      <c r="F91" s="325"/>
      <c r="G91" s="325"/>
      <c r="H91" s="325"/>
    </row>
    <row r="92" spans="1:9">
      <c r="A92" s="317"/>
      <c r="B92" s="317"/>
      <c r="C92" s="326"/>
      <c r="D92" s="325"/>
      <c r="E92" s="325"/>
      <c r="F92" s="325"/>
      <c r="G92" s="325"/>
      <c r="H92" s="325"/>
    </row>
    <row r="93" spans="1:9">
      <c r="A93" s="1021" t="s">
        <v>332</v>
      </c>
      <c r="B93" s="1021"/>
      <c r="C93" s="1021"/>
      <c r="D93" s="1021"/>
      <c r="E93" s="1021"/>
      <c r="F93" s="1021"/>
      <c r="G93" s="1021"/>
      <c r="H93" s="1021"/>
      <c r="I93" s="1021"/>
    </row>
    <row r="94" spans="1:9">
      <c r="A94" s="324"/>
      <c r="B94" s="324"/>
      <c r="C94" s="308"/>
      <c r="D94" s="308"/>
      <c r="E94" s="308"/>
      <c r="F94" s="308"/>
      <c r="G94" s="308"/>
      <c r="H94" s="308"/>
      <c r="I94" s="308"/>
    </row>
    <row r="95" spans="1:9" ht="18.75">
      <c r="A95" s="323" t="s">
        <v>331</v>
      </c>
      <c r="B95" s="322">
        <v>5.8000000000000003E-2</v>
      </c>
      <c r="C95" s="321" t="s">
        <v>330</v>
      </c>
      <c r="D95" s="308"/>
      <c r="E95" s="308"/>
      <c r="F95" s="308"/>
      <c r="G95" s="308"/>
      <c r="H95" s="308"/>
      <c r="I95" s="308"/>
    </row>
    <row r="96" spans="1:9">
      <c r="A96" s="308"/>
      <c r="B96" s="308"/>
      <c r="C96" s="308"/>
      <c r="D96" s="308"/>
      <c r="E96" s="308"/>
      <c r="F96" s="308"/>
      <c r="G96" s="308"/>
      <c r="H96" s="308"/>
      <c r="I96" s="308"/>
    </row>
    <row r="97" spans="1:9" ht="30" customHeight="1">
      <c r="A97" s="1021" t="s">
        <v>329</v>
      </c>
      <c r="B97" s="1021"/>
      <c r="C97" s="1021"/>
      <c r="D97" s="1021"/>
      <c r="E97" s="1021"/>
      <c r="F97" s="1021"/>
      <c r="G97" s="1021"/>
      <c r="H97" s="1021"/>
      <c r="I97" s="1021"/>
    </row>
    <row r="98" spans="1:9">
      <c r="A98" s="308"/>
      <c r="B98" s="308"/>
      <c r="C98" s="308"/>
      <c r="D98" s="308"/>
      <c r="E98" s="308"/>
      <c r="F98" s="308"/>
      <c r="G98" s="308"/>
      <c r="H98" s="308"/>
      <c r="I98" s="308"/>
    </row>
    <row r="99" spans="1:9" ht="18.75">
      <c r="A99" s="308" t="s">
        <v>328</v>
      </c>
      <c r="B99" s="313">
        <v>1.7999999999999999E-2</v>
      </c>
      <c r="C99" s="308" t="s">
        <v>326</v>
      </c>
      <c r="D99" s="308"/>
      <c r="E99" s="308"/>
      <c r="F99" s="308"/>
      <c r="G99" s="308"/>
      <c r="H99" s="308"/>
      <c r="I99" s="308"/>
    </row>
    <row r="100" spans="1:9" ht="18.75">
      <c r="A100" s="308" t="s">
        <v>327</v>
      </c>
      <c r="B100" s="313">
        <v>1.8E-3</v>
      </c>
      <c r="C100" s="308" t="s">
        <v>326</v>
      </c>
      <c r="D100" s="308"/>
      <c r="E100" s="308"/>
      <c r="F100" s="308"/>
      <c r="G100" s="308"/>
      <c r="H100" s="308"/>
      <c r="I100" s="308"/>
    </row>
    <row r="101" spans="1:9">
      <c r="A101" s="308"/>
      <c r="B101" s="308"/>
      <c r="C101" s="308"/>
      <c r="D101" s="308"/>
      <c r="E101" s="308"/>
      <c r="F101" s="308"/>
      <c r="G101" s="308"/>
      <c r="H101" s="308"/>
      <c r="I101" s="308"/>
    </row>
    <row r="102" spans="1:9">
      <c r="A102" s="308" t="s">
        <v>325</v>
      </c>
      <c r="B102" s="312">
        <f>C11</f>
        <v>30</v>
      </c>
      <c r="C102" s="308" t="s">
        <v>324</v>
      </c>
      <c r="D102" s="308"/>
      <c r="E102" s="308"/>
      <c r="F102" s="308"/>
      <c r="G102" s="308"/>
      <c r="H102" s="308"/>
      <c r="I102" s="308"/>
    </row>
    <row r="103" spans="1:9" ht="18.75">
      <c r="A103" s="308" t="s">
        <v>323</v>
      </c>
      <c r="B103" s="312">
        <v>20</v>
      </c>
      <c r="C103" s="308" t="s">
        <v>322</v>
      </c>
      <c r="D103" s="308"/>
      <c r="E103" s="308"/>
      <c r="F103" s="308"/>
      <c r="G103" s="308"/>
      <c r="H103" s="308"/>
      <c r="I103" s="743"/>
    </row>
    <row r="104" spans="1:9" ht="18.75">
      <c r="A104" s="308" t="s">
        <v>321</v>
      </c>
      <c r="B104" s="320">
        <v>1.2</v>
      </c>
      <c r="C104" s="308" t="s">
        <v>320</v>
      </c>
      <c r="D104" s="308"/>
      <c r="E104" s="308"/>
      <c r="F104" s="308"/>
      <c r="G104" s="308"/>
      <c r="H104" s="308"/>
      <c r="I104" s="308"/>
    </row>
    <row r="105" spans="1:9">
      <c r="A105" s="308" t="s">
        <v>319</v>
      </c>
      <c r="B105" s="312">
        <f>B102*B103*B104</f>
        <v>720</v>
      </c>
      <c r="C105" s="308" t="s">
        <v>318</v>
      </c>
      <c r="D105" s="308"/>
      <c r="E105" s="308"/>
      <c r="F105" s="308"/>
      <c r="G105" s="308"/>
      <c r="H105" s="308"/>
      <c r="I105" s="308"/>
    </row>
    <row r="106" spans="1:9">
      <c r="A106" s="308" t="s">
        <v>317</v>
      </c>
      <c r="B106" s="312">
        <f>C14</f>
        <v>313</v>
      </c>
      <c r="C106" s="308" t="s">
        <v>316</v>
      </c>
      <c r="D106" s="308"/>
      <c r="E106" s="308"/>
      <c r="F106" s="308"/>
      <c r="G106" s="308"/>
      <c r="H106" s="308"/>
      <c r="I106" s="308"/>
    </row>
    <row r="107" spans="1:9">
      <c r="A107" s="308" t="s">
        <v>315</v>
      </c>
      <c r="B107" s="312">
        <f>B105*B106</f>
        <v>225360</v>
      </c>
      <c r="C107" s="308" t="s">
        <v>289</v>
      </c>
      <c r="D107" s="308"/>
      <c r="E107" s="308"/>
      <c r="F107" s="308"/>
      <c r="G107" s="308"/>
      <c r="H107" s="308"/>
      <c r="I107" s="308"/>
    </row>
    <row r="108" spans="1:9">
      <c r="A108" s="308" t="s">
        <v>314</v>
      </c>
      <c r="B108" s="312">
        <v>0</v>
      </c>
      <c r="C108" s="308" t="s">
        <v>313</v>
      </c>
      <c r="D108" s="308"/>
      <c r="E108" s="308"/>
      <c r="F108" s="308"/>
      <c r="G108" s="308"/>
      <c r="H108" s="308"/>
      <c r="I108" s="308"/>
    </row>
    <row r="109" spans="1:9">
      <c r="A109" s="308"/>
      <c r="B109" s="308"/>
      <c r="C109" s="308"/>
      <c r="D109" s="308"/>
      <c r="E109" s="308"/>
      <c r="F109" s="308"/>
      <c r="G109" s="308"/>
      <c r="H109" s="308"/>
      <c r="I109" s="308"/>
    </row>
    <row r="110" spans="1:9">
      <c r="A110" s="1018" t="s">
        <v>312</v>
      </c>
      <c r="B110" s="1019"/>
      <c r="C110" s="1019"/>
      <c r="D110" s="1019"/>
      <c r="E110" s="1020"/>
      <c r="F110" s="308"/>
      <c r="G110" s="308"/>
      <c r="H110" s="308"/>
      <c r="I110" s="308"/>
    </row>
    <row r="111" spans="1:9">
      <c r="A111" s="1011" t="s">
        <v>287</v>
      </c>
      <c r="B111" s="1012"/>
      <c r="C111" s="1012" t="s">
        <v>286</v>
      </c>
      <c r="D111" s="1012"/>
      <c r="E111" s="1015"/>
      <c r="F111" s="308"/>
      <c r="G111" s="308"/>
      <c r="H111" s="308"/>
      <c r="I111" s="308"/>
    </row>
    <row r="112" spans="1:9">
      <c r="A112" s="1013"/>
      <c r="B112" s="1014"/>
      <c r="C112" s="311" t="s">
        <v>285</v>
      </c>
      <c r="D112" s="311" t="s">
        <v>284</v>
      </c>
      <c r="E112" s="310" t="s">
        <v>283</v>
      </c>
      <c r="F112" s="308"/>
      <c r="G112" s="308"/>
      <c r="H112" s="308"/>
      <c r="I112" s="308"/>
    </row>
    <row r="113" spans="1:9" ht="18.75">
      <c r="A113" s="1010" t="s">
        <v>282</v>
      </c>
      <c r="B113" s="1010"/>
      <c r="C113" s="319">
        <f>E113*2000/B106</f>
        <v>1.2959999999999998</v>
      </c>
      <c r="D113" s="319">
        <f>C113/C16</f>
        <v>0.32399999999999995</v>
      </c>
      <c r="E113" s="319">
        <f>B107*B100/2000</f>
        <v>0.20282399999999998</v>
      </c>
      <c r="F113" s="308"/>
      <c r="G113" s="308"/>
      <c r="H113" s="308"/>
      <c r="I113" s="308"/>
    </row>
    <row r="114" spans="1:9" ht="18.75">
      <c r="A114" s="1010" t="s">
        <v>281</v>
      </c>
      <c r="B114" s="1010"/>
      <c r="C114" s="319">
        <f>E114*2000/B106</f>
        <v>12.959999999999999</v>
      </c>
      <c r="D114" s="319">
        <f>C114/C16</f>
        <v>3.2399999999999998</v>
      </c>
      <c r="E114" s="319">
        <f>B107*B99/2000</f>
        <v>2.0282399999999998</v>
      </c>
      <c r="F114" s="308"/>
      <c r="G114" s="308"/>
      <c r="H114" s="308"/>
      <c r="I114" s="308"/>
    </row>
    <row r="115" spans="1:9">
      <c r="A115" s="1010" t="s">
        <v>7</v>
      </c>
      <c r="B115" s="1010"/>
      <c r="C115" s="319">
        <f>E115*2000/B106</f>
        <v>41.760000000000005</v>
      </c>
      <c r="D115" s="319">
        <f>C115/C16</f>
        <v>10.440000000000001</v>
      </c>
      <c r="E115" s="319">
        <f>B107*B95/2000</f>
        <v>6.5354400000000004</v>
      </c>
      <c r="F115" s="308"/>
      <c r="G115" s="308"/>
      <c r="H115" s="308"/>
      <c r="I115" s="308"/>
    </row>
    <row r="116" spans="1:9">
      <c r="A116" s="308"/>
      <c r="B116" s="308"/>
      <c r="C116" s="308"/>
      <c r="D116" s="308"/>
      <c r="E116" s="308"/>
      <c r="F116" s="308"/>
      <c r="G116" s="308"/>
      <c r="H116" s="308"/>
      <c r="I116" s="308"/>
    </row>
    <row r="117" spans="1:9">
      <c r="A117" s="318" t="s">
        <v>311</v>
      </c>
      <c r="B117" s="308"/>
      <c r="C117" s="308"/>
      <c r="D117" s="308"/>
      <c r="E117" s="308"/>
      <c r="F117" s="308"/>
      <c r="G117" s="308"/>
      <c r="H117" s="308"/>
      <c r="I117" s="308"/>
    </row>
    <row r="118" spans="1:9">
      <c r="A118" s="317" t="s">
        <v>310</v>
      </c>
      <c r="B118" s="308"/>
      <c r="C118" s="308"/>
      <c r="D118" s="308"/>
      <c r="E118" s="308"/>
      <c r="F118" s="308"/>
      <c r="G118" s="308"/>
      <c r="H118" s="308"/>
      <c r="I118" s="308"/>
    </row>
    <row r="119" spans="1:9">
      <c r="A119" s="308"/>
      <c r="B119" s="308"/>
      <c r="C119" s="308"/>
      <c r="D119" s="308"/>
      <c r="E119" s="308"/>
      <c r="F119" s="308"/>
      <c r="G119" s="308"/>
      <c r="H119" s="308"/>
      <c r="I119" s="308"/>
    </row>
    <row r="120" spans="1:9" ht="17.25">
      <c r="A120" s="1021" t="s">
        <v>309</v>
      </c>
      <c r="B120" s="1021"/>
      <c r="C120" s="1021"/>
      <c r="D120" s="1021"/>
      <c r="E120" s="1021"/>
      <c r="F120" s="1021"/>
      <c r="G120" s="1021"/>
      <c r="H120" s="1021"/>
      <c r="I120" s="1021"/>
    </row>
    <row r="121" spans="1:9">
      <c r="A121" s="308"/>
      <c r="B121" s="308"/>
      <c r="C121" s="308"/>
      <c r="D121" s="308"/>
      <c r="E121" s="308"/>
      <c r="F121" s="308"/>
      <c r="G121" s="308"/>
      <c r="H121" s="308"/>
      <c r="I121" s="308"/>
    </row>
    <row r="122" spans="1:9" ht="32.1" customHeight="1">
      <c r="A122" s="313" t="s">
        <v>308</v>
      </c>
      <c r="B122" s="316" t="s">
        <v>307</v>
      </c>
      <c r="C122" s="308"/>
      <c r="D122" s="308" t="s">
        <v>306</v>
      </c>
      <c r="E122" s="308"/>
      <c r="F122" s="308"/>
      <c r="G122" s="308"/>
      <c r="H122" s="308"/>
      <c r="I122" s="308"/>
    </row>
    <row r="123" spans="1:9" ht="18.75">
      <c r="A123" s="308"/>
      <c r="B123" s="315" t="s">
        <v>305</v>
      </c>
      <c r="C123" s="308"/>
      <c r="D123" s="308"/>
      <c r="E123" s="308"/>
      <c r="F123" s="308"/>
      <c r="G123" s="308"/>
      <c r="H123" s="308"/>
      <c r="I123" s="308"/>
    </row>
    <row r="124" spans="1:9">
      <c r="A124" s="308"/>
      <c r="B124" s="308"/>
      <c r="C124" s="308"/>
      <c r="D124" s="308"/>
      <c r="E124" s="308"/>
      <c r="F124" s="308"/>
      <c r="G124" s="308"/>
      <c r="H124" s="308"/>
      <c r="I124" s="308"/>
    </row>
    <row r="125" spans="1:9" ht="18.75">
      <c r="A125" s="308" t="s">
        <v>304</v>
      </c>
      <c r="B125" s="308"/>
      <c r="C125" s="308"/>
      <c r="D125" s="313" t="s">
        <v>303</v>
      </c>
      <c r="E125" s="313">
        <v>0.74</v>
      </c>
      <c r="G125" s="308" t="s">
        <v>299</v>
      </c>
      <c r="H125" s="308"/>
      <c r="I125" s="308"/>
    </row>
    <row r="126" spans="1:9" ht="18.75">
      <c r="A126" s="308" t="s">
        <v>302</v>
      </c>
      <c r="B126" s="308"/>
      <c r="C126" s="308"/>
      <c r="D126" s="313" t="s">
        <v>301</v>
      </c>
      <c r="E126" s="313">
        <v>0.35</v>
      </c>
      <c r="G126" s="308" t="s">
        <v>299</v>
      </c>
      <c r="H126" s="308"/>
      <c r="I126" s="308"/>
    </row>
    <row r="127" spans="1:9" ht="18.75">
      <c r="A127" s="308"/>
      <c r="B127" s="308"/>
      <c r="C127" s="308"/>
      <c r="D127" s="313" t="s">
        <v>300</v>
      </c>
      <c r="E127" s="313">
        <v>5.2999999999999999E-2</v>
      </c>
      <c r="G127" s="308" t="s">
        <v>299</v>
      </c>
      <c r="H127" s="308"/>
      <c r="I127" s="308"/>
    </row>
    <row r="128" spans="1:9">
      <c r="A128" s="308"/>
      <c r="B128" s="308"/>
      <c r="C128" s="308"/>
      <c r="D128" s="308"/>
      <c r="E128" s="308"/>
      <c r="G128" s="308"/>
      <c r="H128" s="308"/>
      <c r="I128" s="308"/>
    </row>
    <row r="129" spans="1:9">
      <c r="A129" s="308"/>
      <c r="B129" s="308"/>
      <c r="C129" s="308"/>
      <c r="D129" s="313" t="s">
        <v>298</v>
      </c>
      <c r="E129" s="313">
        <v>10</v>
      </c>
      <c r="G129" s="308" t="s">
        <v>297</v>
      </c>
      <c r="H129" s="308"/>
      <c r="I129" s="308"/>
    </row>
    <row r="130" spans="1:9">
      <c r="A130" s="308"/>
      <c r="B130" s="308"/>
      <c r="C130" s="308"/>
      <c r="D130" s="313" t="s">
        <v>296</v>
      </c>
      <c r="E130" s="313">
        <v>12</v>
      </c>
      <c r="G130" s="308" t="s">
        <v>295</v>
      </c>
      <c r="H130" s="308"/>
      <c r="I130" s="308"/>
    </row>
    <row r="131" spans="1:9">
      <c r="A131" s="308"/>
      <c r="B131" s="308"/>
      <c r="C131" s="308"/>
      <c r="D131" s="308"/>
      <c r="E131" s="308"/>
      <c r="F131" s="308"/>
      <c r="G131" s="308"/>
      <c r="H131" s="308"/>
      <c r="I131" s="308"/>
    </row>
    <row r="132" spans="1:9">
      <c r="A132" s="308"/>
      <c r="B132" s="313" t="s">
        <v>294</v>
      </c>
      <c r="C132" s="314">
        <f>E125*0.0032*((E129/5)^1.3)/((E130/2)^1.4)</f>
        <v>4.7457946441253863E-4</v>
      </c>
      <c r="D132" s="308" t="s">
        <v>291</v>
      </c>
      <c r="E132" s="308"/>
      <c r="F132" s="308"/>
      <c r="G132" s="308"/>
      <c r="H132" s="308"/>
      <c r="I132" s="308"/>
    </row>
    <row r="133" spans="1:9">
      <c r="A133" s="308"/>
      <c r="B133" s="313" t="s">
        <v>293</v>
      </c>
      <c r="C133" s="314">
        <f>E126*0.0032*((E129/5)^1.3)/((E130/2)^1.4)</f>
        <v>2.2446326019511965E-4</v>
      </c>
      <c r="D133" s="308" t="s">
        <v>291</v>
      </c>
      <c r="E133" s="308"/>
      <c r="F133" s="308"/>
      <c r="G133" s="308"/>
      <c r="H133" s="308"/>
      <c r="I133" s="308"/>
    </row>
    <row r="134" spans="1:9">
      <c r="A134" s="308"/>
      <c r="B134" s="313" t="s">
        <v>292</v>
      </c>
      <c r="C134" s="314">
        <f>E127*0.0032*((E129/5)^1.3)/((E130/2)^1.4)</f>
        <v>3.3990150829546693E-5</v>
      </c>
      <c r="D134" s="308" t="s">
        <v>291</v>
      </c>
      <c r="E134" s="308"/>
      <c r="F134" s="308"/>
      <c r="G134" s="308"/>
      <c r="H134" s="308"/>
      <c r="I134" s="308"/>
    </row>
    <row r="135" spans="1:9">
      <c r="A135" s="308"/>
      <c r="B135" s="308"/>
      <c r="C135" s="308"/>
      <c r="D135" s="308"/>
      <c r="E135" s="308"/>
      <c r="F135" s="308"/>
      <c r="G135" s="308"/>
      <c r="H135" s="308"/>
      <c r="I135" s="308"/>
    </row>
    <row r="136" spans="1:9">
      <c r="A136" s="308"/>
      <c r="B136" s="313" t="s">
        <v>290</v>
      </c>
      <c r="C136" s="312">
        <f>B107</f>
        <v>225360</v>
      </c>
      <c r="D136" s="308" t="s">
        <v>289</v>
      </c>
      <c r="E136" s="308"/>
      <c r="F136" s="308"/>
      <c r="G136" s="308"/>
      <c r="H136" s="308"/>
      <c r="I136" s="308"/>
    </row>
    <row r="137" spans="1:9">
      <c r="A137" s="308"/>
      <c r="B137" s="308"/>
      <c r="C137" s="308"/>
      <c r="D137" s="308"/>
      <c r="E137" s="308"/>
      <c r="F137" s="308"/>
      <c r="G137" s="308"/>
      <c r="H137" s="308"/>
      <c r="I137" s="308"/>
    </row>
    <row r="138" spans="1:9">
      <c r="A138" s="1018" t="s">
        <v>288</v>
      </c>
      <c r="B138" s="1019"/>
      <c r="C138" s="1019"/>
      <c r="D138" s="1019"/>
      <c r="E138" s="1020"/>
      <c r="F138" s="308"/>
      <c r="G138" s="308"/>
      <c r="H138" s="308"/>
      <c r="I138" s="308"/>
    </row>
    <row r="139" spans="1:9">
      <c r="A139" s="1011" t="s">
        <v>287</v>
      </c>
      <c r="B139" s="1012"/>
      <c r="C139" s="1012" t="s">
        <v>286</v>
      </c>
      <c r="D139" s="1012"/>
      <c r="E139" s="1015"/>
      <c r="F139" s="308"/>
      <c r="G139" s="308"/>
      <c r="H139" s="308"/>
      <c r="I139" s="308"/>
    </row>
    <row r="140" spans="1:9">
      <c r="A140" s="1013"/>
      <c r="B140" s="1014"/>
      <c r="C140" s="311" t="s">
        <v>285</v>
      </c>
      <c r="D140" s="311" t="s">
        <v>284</v>
      </c>
      <c r="E140" s="310" t="s">
        <v>283</v>
      </c>
      <c r="F140" s="308"/>
      <c r="G140" s="308"/>
      <c r="H140" s="308"/>
      <c r="I140" s="308"/>
    </row>
    <row r="141" spans="1:9" ht="18.75">
      <c r="A141" s="1010" t="s">
        <v>282</v>
      </c>
      <c r="B141" s="1010"/>
      <c r="C141" s="309">
        <f>E141*2000/B106</f>
        <v>2.4472908597273618E-2</v>
      </c>
      <c r="D141" s="309">
        <f>C141/C16</f>
        <v>6.1182271493184044E-3</v>
      </c>
      <c r="E141" s="309">
        <f>C134*C136/2000</f>
        <v>3.8300101954733211E-3</v>
      </c>
      <c r="F141" s="308"/>
      <c r="G141" s="308"/>
      <c r="H141" s="308"/>
      <c r="I141" s="308"/>
    </row>
    <row r="142" spans="1:9" ht="18.75">
      <c r="A142" s="1010" t="s">
        <v>281</v>
      </c>
      <c r="B142" s="1010"/>
      <c r="C142" s="309">
        <f>E142*2000/B106</f>
        <v>0.16161354734048616</v>
      </c>
      <c r="D142" s="309">
        <f>C142/C16</f>
        <v>4.0403386835121541E-2</v>
      </c>
      <c r="E142" s="309">
        <f>C133*C136/2000</f>
        <v>2.5292520158786084E-2</v>
      </c>
      <c r="F142" s="308"/>
      <c r="G142" s="308"/>
      <c r="H142" s="308"/>
      <c r="I142" s="308"/>
    </row>
    <row r="143" spans="1:9">
      <c r="A143" s="1010" t="s">
        <v>7</v>
      </c>
      <c r="B143" s="1010"/>
      <c r="C143" s="309">
        <f>E143*2000/B106</f>
        <v>0.34169721437702782</v>
      </c>
      <c r="D143" s="309">
        <f>C143/C16</f>
        <v>8.5424303594256956E-2</v>
      </c>
      <c r="E143" s="309">
        <f>C132*C136/2000</f>
        <v>5.3475614050004852E-2</v>
      </c>
      <c r="F143" s="308"/>
      <c r="G143" s="308"/>
      <c r="H143" s="308"/>
      <c r="I143" s="308"/>
    </row>
    <row r="144" spans="1:9">
      <c r="A144" s="308"/>
      <c r="B144" s="308"/>
      <c r="C144" s="308"/>
      <c r="D144" s="308"/>
      <c r="E144" s="308"/>
      <c r="F144" s="308"/>
      <c r="G144" s="308"/>
      <c r="H144" s="308"/>
      <c r="I144" s="308"/>
    </row>
    <row r="145" spans="1:9">
      <c r="A145" s="308"/>
      <c r="B145" s="308"/>
      <c r="C145" s="308"/>
      <c r="D145" s="308"/>
      <c r="E145" s="308"/>
      <c r="F145" s="308"/>
      <c r="G145" s="308"/>
      <c r="H145" s="308"/>
      <c r="I145" s="308"/>
    </row>
    <row r="146" spans="1:9">
      <c r="A146" s="308"/>
      <c r="B146" s="308"/>
      <c r="C146" s="308"/>
      <c r="D146" s="308"/>
      <c r="E146" s="308"/>
      <c r="F146" s="308"/>
      <c r="G146" s="308"/>
      <c r="H146" s="308"/>
      <c r="I146" s="308"/>
    </row>
  </sheetData>
  <mergeCells count="41">
    <mergeCell ref="A1:I1"/>
    <mergeCell ref="A2:I2"/>
    <mergeCell ref="A3:I3"/>
    <mergeCell ref="A4:I4"/>
    <mergeCell ref="D9:E9"/>
    <mergeCell ref="A9:B10"/>
    <mergeCell ref="C9:C10"/>
    <mergeCell ref="F9:G9"/>
    <mergeCell ref="H9:I9"/>
    <mergeCell ref="A11:B11"/>
    <mergeCell ref="A97:I97"/>
    <mergeCell ref="A84:B85"/>
    <mergeCell ref="C84:E84"/>
    <mergeCell ref="F84:H84"/>
    <mergeCell ref="A88:B88"/>
    <mergeCell ref="A86:B86"/>
    <mergeCell ref="A93:I93"/>
    <mergeCell ref="A87:B87"/>
    <mergeCell ref="C79:E79"/>
    <mergeCell ref="F79:H79"/>
    <mergeCell ref="C139:E139"/>
    <mergeCell ref="A12:B12"/>
    <mergeCell ref="A78:H78"/>
    <mergeCell ref="A110:E110"/>
    <mergeCell ref="A115:B115"/>
    <mergeCell ref="A120:I120"/>
    <mergeCell ref="C49:D49"/>
    <mergeCell ref="E49:F49"/>
    <mergeCell ref="A138:E138"/>
    <mergeCell ref="A114:B114"/>
    <mergeCell ref="A113:B113"/>
    <mergeCell ref="A111:B112"/>
    <mergeCell ref="C111:E111"/>
    <mergeCell ref="A83:B83"/>
    <mergeCell ref="A141:B141"/>
    <mergeCell ref="A142:B142"/>
    <mergeCell ref="A143:B143"/>
    <mergeCell ref="A139:B140"/>
    <mergeCell ref="A79:B80"/>
    <mergeCell ref="A81:B81"/>
    <mergeCell ref="A82:B82"/>
  </mergeCells>
  <printOptions horizontalCentered="1"/>
  <pageMargins left="0.75" right="0.75" top="1" bottom="0.65" header="0.3" footer="0.3"/>
  <pageSetup scale="54" firstPageNumber="10" fitToHeight="0" orientation="portrait" useFirstPageNumber="1" verticalDpi="4294967292" r:id="rId1"/>
  <headerFooter alignWithMargins="0">
    <oddFooter>&amp;CSection 6, Page &amp;P</oddFooter>
  </headerFooter>
  <rowBreaks count="1" manualBreakCount="1">
    <brk id="72" max="8"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Q53"/>
  <sheetViews>
    <sheetView workbookViewId="0">
      <selection sqref="A1:Q1"/>
    </sheetView>
  </sheetViews>
  <sheetFormatPr defaultColWidth="9.7109375" defaultRowHeight="12.75"/>
  <cols>
    <col min="1" max="1" width="33.7109375" style="371" customWidth="1"/>
    <col min="2" max="2" width="16.28515625" style="371" customWidth="1"/>
    <col min="3" max="3" width="15.7109375" style="371" customWidth="1"/>
    <col min="4" max="4" width="18.5703125" style="371" customWidth="1"/>
    <col min="5" max="5" width="8.7109375" style="371" customWidth="1"/>
    <col min="6" max="6" width="9.5703125" style="371" bestFit="1" customWidth="1"/>
    <col min="7" max="10" width="8.28515625" style="371" bestFit="1" customWidth="1"/>
    <col min="11" max="11" width="10.7109375" style="371" customWidth="1"/>
    <col min="12" max="17" width="8.28515625" style="371" bestFit="1" customWidth="1"/>
    <col min="18" max="16384" width="9.7109375" style="371"/>
  </cols>
  <sheetData>
    <row r="1" spans="1:17" ht="18.75">
      <c r="A1" s="1031" t="s">
        <v>578</v>
      </c>
      <c r="B1" s="1031"/>
      <c r="C1" s="1031"/>
      <c r="D1" s="1031"/>
      <c r="E1" s="1031"/>
      <c r="F1" s="1031"/>
      <c r="G1" s="1031"/>
      <c r="H1" s="1031"/>
      <c r="I1" s="1031"/>
      <c r="J1" s="1031"/>
      <c r="K1" s="1031"/>
      <c r="L1" s="1031"/>
      <c r="M1" s="1031"/>
      <c r="N1" s="1031"/>
      <c r="O1" s="1031"/>
      <c r="P1" s="1031"/>
      <c r="Q1" s="1031"/>
    </row>
    <row r="2" spans="1:17" ht="18.75">
      <c r="A2" s="1031" t="s">
        <v>577</v>
      </c>
      <c r="B2" s="1031"/>
      <c r="C2" s="1031"/>
      <c r="D2" s="1031"/>
      <c r="E2" s="1031"/>
      <c r="F2" s="1031"/>
      <c r="G2" s="1031"/>
      <c r="H2" s="1031"/>
      <c r="I2" s="1031"/>
      <c r="J2" s="1031"/>
      <c r="K2" s="1031"/>
      <c r="L2" s="1031"/>
      <c r="M2" s="1031"/>
      <c r="N2" s="1031"/>
      <c r="O2" s="1031"/>
      <c r="P2" s="1031"/>
      <c r="Q2" s="1031"/>
    </row>
    <row r="3" spans="1:17" ht="18.75">
      <c r="A3" s="1031" t="str">
        <f>'Table 3b Scraper Operations'!A3:I3</f>
        <v>CAMINO REAL LANDFILL</v>
      </c>
      <c r="B3" s="1031"/>
      <c r="C3" s="1031"/>
      <c r="D3" s="1031"/>
      <c r="E3" s="1031"/>
      <c r="F3" s="1031"/>
      <c r="G3" s="1031"/>
      <c r="H3" s="1031"/>
      <c r="I3" s="1031"/>
      <c r="J3" s="1031"/>
      <c r="K3" s="1031"/>
      <c r="L3" s="1031"/>
      <c r="M3" s="1031"/>
      <c r="N3" s="1031"/>
      <c r="O3" s="1031"/>
      <c r="P3" s="1031"/>
      <c r="Q3" s="1031"/>
    </row>
    <row r="4" spans="1:17" ht="18.75">
      <c r="A4" s="1031" t="str">
        <f>'Table 3b Scraper Operations'!A4:I4</f>
        <v>SUNLAND PARK, NEW MEXICO</v>
      </c>
      <c r="B4" s="1031"/>
      <c r="C4" s="1031"/>
      <c r="D4" s="1031"/>
      <c r="E4" s="1031"/>
      <c r="F4" s="1031"/>
      <c r="G4" s="1031"/>
      <c r="H4" s="1031"/>
      <c r="I4" s="1031"/>
      <c r="J4" s="1031"/>
      <c r="K4" s="1031"/>
      <c r="L4" s="1031"/>
      <c r="M4" s="1031"/>
      <c r="N4" s="1031"/>
      <c r="O4" s="1031"/>
      <c r="P4" s="1031"/>
      <c r="Q4" s="1031"/>
    </row>
    <row r="5" spans="1:17" ht="17.45" customHeight="1">
      <c r="A5" s="368"/>
      <c r="B5" s="368"/>
      <c r="C5" s="326"/>
      <c r="D5" s="325"/>
      <c r="E5" s="325"/>
      <c r="F5" s="325"/>
      <c r="G5" s="325"/>
      <c r="H5" s="325"/>
      <c r="I5" s="325"/>
      <c r="J5" s="307"/>
    </row>
    <row r="6" spans="1:17" s="307" customFormat="1" ht="15.75">
      <c r="A6" s="318" t="s">
        <v>311</v>
      </c>
      <c r="B6" s="367"/>
      <c r="C6" s="326"/>
      <c r="D6" s="325"/>
      <c r="E6" s="325"/>
      <c r="F6" s="325"/>
      <c r="G6" s="325"/>
      <c r="H6" s="325"/>
      <c r="I6" s="325"/>
    </row>
    <row r="7" spans="1:17" s="307" customFormat="1" ht="15.75">
      <c r="A7" s="317" t="s">
        <v>576</v>
      </c>
      <c r="B7" s="317"/>
      <c r="C7" s="326"/>
      <c r="D7" s="325"/>
      <c r="E7" s="325"/>
      <c r="F7" s="325"/>
      <c r="G7" s="325"/>
      <c r="H7" s="325"/>
      <c r="I7" s="325"/>
    </row>
    <row r="8" spans="1:17" s="307" customFormat="1" ht="15.75">
      <c r="A8" s="317"/>
      <c r="B8" s="317"/>
      <c r="C8" s="326"/>
      <c r="D8" s="325"/>
      <c r="E8" s="325"/>
      <c r="F8" s="325"/>
      <c r="G8" s="325"/>
      <c r="H8" s="325"/>
      <c r="I8" s="325"/>
    </row>
    <row r="9" spans="1:17" s="307" customFormat="1" ht="15.75">
      <c r="A9" s="317" t="s">
        <v>575</v>
      </c>
      <c r="C9" s="522"/>
      <c r="D9" s="521"/>
      <c r="F9" s="521"/>
      <c r="G9" s="521"/>
      <c r="H9" s="521"/>
    </row>
    <row r="10" spans="1:17" s="307" customFormat="1" ht="15.75">
      <c r="A10" s="317"/>
    </row>
    <row r="11" spans="1:17" s="307" customFormat="1" ht="18.75">
      <c r="A11" s="518" t="s">
        <v>331</v>
      </c>
      <c r="B11" s="317">
        <v>0.38</v>
      </c>
      <c r="C11" s="317" t="s">
        <v>574</v>
      </c>
      <c r="D11" s="317"/>
      <c r="E11" s="317"/>
    </row>
    <row r="12" spans="1:17" s="307" customFormat="1" ht="15.75">
      <c r="A12" s="317"/>
      <c r="B12" s="520"/>
      <c r="E12" s="317"/>
      <c r="F12" s="317"/>
      <c r="G12" s="317"/>
    </row>
    <row r="13" spans="1:17" s="307" customFormat="1" ht="15.75">
      <c r="E13" s="317"/>
      <c r="F13" s="317"/>
      <c r="G13" s="317"/>
    </row>
    <row r="14" spans="1:17" s="307" customFormat="1" ht="32.1" customHeight="1">
      <c r="A14" s="1021" t="s">
        <v>573</v>
      </c>
      <c r="B14" s="1021"/>
      <c r="C14" s="1021"/>
      <c r="D14" s="1021"/>
      <c r="E14" s="1021"/>
      <c r="F14" s="1021"/>
      <c r="G14" s="1021"/>
      <c r="H14" s="1021"/>
      <c r="I14" s="1021"/>
      <c r="J14" s="1021"/>
      <c r="K14" s="1021"/>
    </row>
    <row r="15" spans="1:17" s="307" customFormat="1" ht="15.75">
      <c r="A15" s="317"/>
      <c r="B15" s="317"/>
      <c r="C15" s="317"/>
      <c r="D15" s="317"/>
      <c r="E15" s="317"/>
    </row>
    <row r="16" spans="1:17" s="307" customFormat="1" ht="18.75">
      <c r="A16" s="518" t="s">
        <v>572</v>
      </c>
      <c r="B16" s="519">
        <f>1.5*B11/4.9</f>
        <v>0.1163265306122449</v>
      </c>
      <c r="C16" s="324" t="s">
        <v>570</v>
      </c>
      <c r="D16" s="324"/>
      <c r="E16" s="324"/>
      <c r="F16" s="326"/>
    </row>
    <row r="17" spans="1:17" s="307" customFormat="1" ht="18.75">
      <c r="A17" s="518" t="s">
        <v>571</v>
      </c>
      <c r="B17" s="517">
        <f>0.15*B11/4.9</f>
        <v>1.1632653061224489E-2</v>
      </c>
      <c r="C17" s="324" t="s">
        <v>570</v>
      </c>
      <c r="D17" s="324"/>
      <c r="E17" s="324"/>
      <c r="F17" s="326"/>
    </row>
    <row r="18" spans="1:17" ht="15.75">
      <c r="A18" s="324"/>
      <c r="B18" s="324"/>
      <c r="C18" s="308"/>
      <c r="D18" s="308"/>
      <c r="E18" s="308"/>
      <c r="F18" s="308"/>
      <c r="G18" s="308"/>
      <c r="H18" s="308"/>
      <c r="I18" s="308"/>
    </row>
    <row r="19" spans="1:17" ht="15.75">
      <c r="A19" s="324" t="s">
        <v>569</v>
      </c>
      <c r="B19" s="334">
        <v>365</v>
      </c>
      <c r="C19" s="334" t="str">
        <f>'Table 2a Paved'!D28</f>
        <v>days</v>
      </c>
      <c r="D19" s="308"/>
      <c r="E19" s="308"/>
      <c r="F19" s="308"/>
      <c r="G19" s="308"/>
      <c r="H19" s="308"/>
      <c r="I19" s="308"/>
    </row>
    <row r="20" spans="1:17" ht="15.75">
      <c r="A20" s="324" t="s">
        <v>568</v>
      </c>
      <c r="B20" s="334">
        <f>B19*24</f>
        <v>8760</v>
      </c>
      <c r="C20" s="334" t="s">
        <v>567</v>
      </c>
      <c r="D20" s="308"/>
      <c r="E20" s="308"/>
      <c r="F20" s="308"/>
      <c r="G20" s="308"/>
      <c r="H20" s="308"/>
      <c r="I20" s="308"/>
    </row>
    <row r="21" spans="1:17" ht="15.75">
      <c r="A21" s="324"/>
      <c r="B21" s="324"/>
      <c r="C21" s="308"/>
      <c r="D21" s="308"/>
      <c r="E21" s="308"/>
      <c r="F21" s="308"/>
      <c r="G21" s="308"/>
      <c r="H21" s="308"/>
      <c r="I21" s="308"/>
    </row>
    <row r="22" spans="1:17" ht="18.75" customHeight="1">
      <c r="A22" s="1027" t="s">
        <v>566</v>
      </c>
      <c r="B22" s="1026" t="s">
        <v>565</v>
      </c>
      <c r="C22" s="1026" t="s">
        <v>564</v>
      </c>
      <c r="D22" s="1026" t="s">
        <v>563</v>
      </c>
      <c r="E22" s="1026" t="s">
        <v>7</v>
      </c>
      <c r="F22" s="1026"/>
      <c r="G22" s="1026" t="s">
        <v>562</v>
      </c>
      <c r="H22" s="1026"/>
      <c r="I22" s="1026" t="s">
        <v>561</v>
      </c>
      <c r="J22" s="1026"/>
      <c r="K22" s="1032" t="s">
        <v>314</v>
      </c>
      <c r="L22" s="1026" t="s">
        <v>7</v>
      </c>
      <c r="M22" s="1026"/>
      <c r="N22" s="1026" t="s">
        <v>562</v>
      </c>
      <c r="O22" s="1026"/>
      <c r="P22" s="1026" t="s">
        <v>561</v>
      </c>
      <c r="Q22" s="1030"/>
    </row>
    <row r="23" spans="1:17" ht="15.75">
      <c r="A23" s="1028"/>
      <c r="B23" s="1029"/>
      <c r="C23" s="1029"/>
      <c r="D23" s="1029"/>
      <c r="E23" s="366" t="s">
        <v>284</v>
      </c>
      <c r="F23" s="366" t="s">
        <v>283</v>
      </c>
      <c r="G23" s="366" t="s">
        <v>284</v>
      </c>
      <c r="H23" s="366" t="s">
        <v>283</v>
      </c>
      <c r="I23" s="366" t="s">
        <v>284</v>
      </c>
      <c r="J23" s="366" t="s">
        <v>283</v>
      </c>
      <c r="K23" s="1033"/>
      <c r="L23" s="366" t="s">
        <v>284</v>
      </c>
      <c r="M23" s="366" t="s">
        <v>283</v>
      </c>
      <c r="N23" s="366" t="s">
        <v>284</v>
      </c>
      <c r="O23" s="366" t="s">
        <v>283</v>
      </c>
      <c r="P23" s="366" t="s">
        <v>284</v>
      </c>
      <c r="Q23" s="365" t="s">
        <v>283</v>
      </c>
    </row>
    <row r="24" spans="1:17" ht="18.75">
      <c r="A24" s="516" t="s">
        <v>560</v>
      </c>
      <c r="B24" s="515">
        <v>5620</v>
      </c>
      <c r="C24" s="514">
        <v>32.799999999999997</v>
      </c>
      <c r="D24" s="513">
        <f>B24*C24/43560</f>
        <v>4.231772268135904</v>
      </c>
      <c r="E24" s="508">
        <f t="shared" ref="E24:E30" si="0">F24*2000/$B$20</f>
        <v>0.36714005979261266</v>
      </c>
      <c r="F24" s="508">
        <f t="shared" ref="F24:F30" si="1">$B$11*D24</f>
        <v>1.6080734618916435</v>
      </c>
      <c r="G24" s="508">
        <f t="shared" ref="G24:G30" si="2">H24*2000/$B$20</f>
        <v>0.11238981422222838</v>
      </c>
      <c r="H24" s="508">
        <f t="shared" ref="H24:H30" si="3">$B$16*D24</f>
        <v>0.49226738629336031</v>
      </c>
      <c r="I24" s="508">
        <f t="shared" ref="I24:I30" si="4">J24*2000/$B$20</f>
        <v>1.1238981422222835E-2</v>
      </c>
      <c r="J24" s="508">
        <f t="shared" ref="J24:J30" si="5">$B$17*D24</f>
        <v>4.922673862933602E-2</v>
      </c>
      <c r="K24" s="512">
        <v>0.9</v>
      </c>
      <c r="L24" s="508">
        <f t="shared" ref="L24:L30" si="6">M24*2000/$B$20</f>
        <v>3.6714005979261263E-2</v>
      </c>
      <c r="M24" s="508">
        <f t="shared" ref="M24:M30" si="7">$B$11*D24*(1-K24)</f>
        <v>0.16080734618916431</v>
      </c>
      <c r="N24" s="508">
        <f t="shared" ref="N24:N30" si="8">O24*2000/$B$20</f>
        <v>1.1238981422222835E-2</v>
      </c>
      <c r="O24" s="508">
        <f t="shared" ref="O24:O30" si="9">$B$16*D24*(1-K24)</f>
        <v>4.922673862933602E-2</v>
      </c>
      <c r="P24" s="508">
        <f t="shared" ref="P24:P30" si="10">Q24*2000/$B$20</f>
        <v>1.1238981422222836E-3</v>
      </c>
      <c r="Q24" s="508">
        <f t="shared" ref="Q24:Q30" si="11">$B$17*D24*(1-K24)</f>
        <v>4.9226738629336011E-3</v>
      </c>
    </row>
    <row r="25" spans="1:17" ht="18.75">
      <c r="A25" s="509" t="s">
        <v>559</v>
      </c>
      <c r="B25" s="511">
        <v>18858</v>
      </c>
      <c r="C25" s="364">
        <v>20</v>
      </c>
      <c r="D25" s="510">
        <f>B25*C25/43560</f>
        <v>8.658402203856749</v>
      </c>
      <c r="E25" s="506">
        <f t="shared" si="0"/>
        <v>0.7511855793300376</v>
      </c>
      <c r="F25" s="506">
        <f t="shared" si="1"/>
        <v>3.2901928374655647</v>
      </c>
      <c r="G25" s="506">
        <f t="shared" si="2"/>
        <v>0.22995476918266458</v>
      </c>
      <c r="H25" s="506">
        <f t="shared" si="3"/>
        <v>1.0072018890200709</v>
      </c>
      <c r="I25" s="506">
        <f t="shared" si="4"/>
        <v>2.2995476918266453E-2</v>
      </c>
      <c r="J25" s="508">
        <f t="shared" si="5"/>
        <v>0.10072018890200707</v>
      </c>
      <c r="K25" s="507">
        <v>0.6</v>
      </c>
      <c r="L25" s="506">
        <f t="shared" si="6"/>
        <v>0.30047423173201504</v>
      </c>
      <c r="M25" s="506">
        <f t="shared" si="7"/>
        <v>1.3160771349862259</v>
      </c>
      <c r="N25" s="506">
        <f t="shared" si="8"/>
        <v>9.1981907673065841E-2</v>
      </c>
      <c r="O25" s="506">
        <f t="shared" si="9"/>
        <v>0.40288075560802838</v>
      </c>
      <c r="P25" s="506">
        <f t="shared" si="10"/>
        <v>9.1981907673065813E-3</v>
      </c>
      <c r="Q25" s="506">
        <f t="shared" si="11"/>
        <v>4.0288075560802827E-2</v>
      </c>
    </row>
    <row r="26" spans="1:17" ht="15.75">
      <c r="A26" s="509" t="s">
        <v>558</v>
      </c>
      <c r="B26" s="364" t="s">
        <v>261</v>
      </c>
      <c r="C26" s="364" t="s">
        <v>261</v>
      </c>
      <c r="D26" s="364">
        <v>1.4</v>
      </c>
      <c r="E26" s="506">
        <f t="shared" si="0"/>
        <v>0.12146118721461184</v>
      </c>
      <c r="F26" s="506">
        <f t="shared" si="1"/>
        <v>0.53199999999999992</v>
      </c>
      <c r="G26" s="506">
        <f t="shared" si="2"/>
        <v>3.7181996086105673E-2</v>
      </c>
      <c r="H26" s="506">
        <f t="shared" si="3"/>
        <v>0.16285714285714287</v>
      </c>
      <c r="I26" s="506">
        <f t="shared" si="4"/>
        <v>3.7181996086105666E-3</v>
      </c>
      <c r="J26" s="508">
        <f t="shared" si="5"/>
        <v>1.6285714285714282E-2</v>
      </c>
      <c r="K26" s="507">
        <v>0.6</v>
      </c>
      <c r="L26" s="506">
        <f t="shared" si="6"/>
        <v>4.8584474885844747E-2</v>
      </c>
      <c r="M26" s="506">
        <f t="shared" si="7"/>
        <v>0.21279999999999999</v>
      </c>
      <c r="N26" s="506">
        <f t="shared" si="8"/>
        <v>1.4872798434442272E-2</v>
      </c>
      <c r="O26" s="506">
        <f t="shared" si="9"/>
        <v>6.5142857142857155E-2</v>
      </c>
      <c r="P26" s="506">
        <f t="shared" si="10"/>
        <v>1.4872798434442268E-3</v>
      </c>
      <c r="Q26" s="506">
        <f t="shared" si="11"/>
        <v>6.5142857142857129E-3</v>
      </c>
    </row>
    <row r="27" spans="1:17" ht="15.75">
      <c r="A27" s="509" t="s">
        <v>557</v>
      </c>
      <c r="B27" s="364" t="s">
        <v>261</v>
      </c>
      <c r="C27" s="364" t="s">
        <v>261</v>
      </c>
      <c r="D27" s="364">
        <v>4.5</v>
      </c>
      <c r="E27" s="506">
        <f t="shared" si="0"/>
        <v>0.3904109589041096</v>
      </c>
      <c r="F27" s="506">
        <f t="shared" si="1"/>
        <v>1.71</v>
      </c>
      <c r="G27" s="506">
        <f t="shared" si="2"/>
        <v>0.11951355884819681</v>
      </c>
      <c r="H27" s="506">
        <f t="shared" si="3"/>
        <v>0.5234693877551021</v>
      </c>
      <c r="I27" s="506">
        <f t="shared" si="4"/>
        <v>1.1951355884819681E-2</v>
      </c>
      <c r="J27" s="508">
        <f t="shared" si="5"/>
        <v>5.23469387755102E-2</v>
      </c>
      <c r="K27" s="507">
        <v>0.6</v>
      </c>
      <c r="L27" s="506">
        <f t="shared" si="6"/>
        <v>0.15616438356164383</v>
      </c>
      <c r="M27" s="506">
        <f t="shared" si="7"/>
        <v>0.68400000000000005</v>
      </c>
      <c r="N27" s="506">
        <f t="shared" si="8"/>
        <v>4.7805423539278739E-2</v>
      </c>
      <c r="O27" s="506">
        <f t="shared" si="9"/>
        <v>0.20938775510204086</v>
      </c>
      <c r="P27" s="506">
        <f t="shared" si="10"/>
        <v>4.7805423539278727E-3</v>
      </c>
      <c r="Q27" s="506">
        <f t="shared" si="11"/>
        <v>2.093877551020408E-2</v>
      </c>
    </row>
    <row r="28" spans="1:17" ht="18.75">
      <c r="A28" s="509" t="s">
        <v>556</v>
      </c>
      <c r="B28" s="511">
        <v>6404</v>
      </c>
      <c r="C28" s="364">
        <v>20</v>
      </c>
      <c r="D28" s="510">
        <f>B28*C28/43560</f>
        <v>2.9403122130394856</v>
      </c>
      <c r="E28" s="506">
        <f t="shared" si="0"/>
        <v>0.25509558012671341</v>
      </c>
      <c r="F28" s="506">
        <f t="shared" si="1"/>
        <v>1.1173186409550047</v>
      </c>
      <c r="G28" s="506">
        <f t="shared" si="2"/>
        <v>7.8090483712259212E-2</v>
      </c>
      <c r="H28" s="506">
        <f t="shared" si="3"/>
        <v>0.3420363186596953</v>
      </c>
      <c r="I28" s="506">
        <f t="shared" si="4"/>
        <v>7.8090483712259197E-3</v>
      </c>
      <c r="J28" s="508">
        <f t="shared" si="5"/>
        <v>3.4203631865969523E-2</v>
      </c>
      <c r="K28" s="507">
        <v>0</v>
      </c>
      <c r="L28" s="506">
        <f t="shared" si="6"/>
        <v>0.25509558012671341</v>
      </c>
      <c r="M28" s="506">
        <f t="shared" si="7"/>
        <v>1.1173186409550047</v>
      </c>
      <c r="N28" s="506">
        <f t="shared" si="8"/>
        <v>7.8090483712259212E-2</v>
      </c>
      <c r="O28" s="506">
        <f t="shared" si="9"/>
        <v>0.3420363186596953</v>
      </c>
      <c r="P28" s="506">
        <f t="shared" si="10"/>
        <v>7.8090483712259197E-3</v>
      </c>
      <c r="Q28" s="506">
        <f t="shared" si="11"/>
        <v>3.4203631865969523E-2</v>
      </c>
    </row>
    <row r="29" spans="1:17" ht="15.75">
      <c r="A29" s="509" t="s">
        <v>555</v>
      </c>
      <c r="B29" s="364" t="s">
        <v>261</v>
      </c>
      <c r="C29" s="364" t="s">
        <v>261</v>
      </c>
      <c r="D29" s="364">
        <v>5</v>
      </c>
      <c r="E29" s="506">
        <f t="shared" si="0"/>
        <v>0.43378995433789952</v>
      </c>
      <c r="F29" s="506">
        <f t="shared" si="1"/>
        <v>1.9</v>
      </c>
      <c r="G29" s="506">
        <f t="shared" si="2"/>
        <v>0.13279284316466314</v>
      </c>
      <c r="H29" s="506">
        <f t="shared" si="3"/>
        <v>0.58163265306122458</v>
      </c>
      <c r="I29" s="506">
        <f t="shared" si="4"/>
        <v>1.3279284316466312E-2</v>
      </c>
      <c r="J29" s="508">
        <f t="shared" si="5"/>
        <v>5.8163265306122446E-2</v>
      </c>
      <c r="K29" s="507">
        <v>0</v>
      </c>
      <c r="L29" s="506">
        <f t="shared" si="6"/>
        <v>0.43378995433789952</v>
      </c>
      <c r="M29" s="506">
        <f t="shared" si="7"/>
        <v>1.9</v>
      </c>
      <c r="N29" s="506">
        <f t="shared" si="8"/>
        <v>0.13279284316466314</v>
      </c>
      <c r="O29" s="506">
        <f t="shared" si="9"/>
        <v>0.58163265306122458</v>
      </c>
      <c r="P29" s="506">
        <f t="shared" si="10"/>
        <v>1.3279284316466312E-2</v>
      </c>
      <c r="Q29" s="506">
        <f t="shared" si="11"/>
        <v>5.8163265306122446E-2</v>
      </c>
    </row>
    <row r="30" spans="1:17" ht="15.75">
      <c r="A30" s="509" t="s">
        <v>554</v>
      </c>
      <c r="B30" s="364" t="s">
        <v>261</v>
      </c>
      <c r="C30" s="364" t="s">
        <v>261</v>
      </c>
      <c r="D30" s="364">
        <v>9</v>
      </c>
      <c r="E30" s="506">
        <f t="shared" si="0"/>
        <v>0.78082191780821919</v>
      </c>
      <c r="F30" s="506">
        <f t="shared" si="1"/>
        <v>3.42</v>
      </c>
      <c r="G30" s="506">
        <f t="shared" si="2"/>
        <v>0.23902711769639362</v>
      </c>
      <c r="H30" s="506">
        <f t="shared" si="3"/>
        <v>1.0469387755102042</v>
      </c>
      <c r="I30" s="506">
        <f t="shared" si="4"/>
        <v>2.3902711769639363E-2</v>
      </c>
      <c r="J30" s="508">
        <f t="shared" si="5"/>
        <v>0.1046938775510204</v>
      </c>
      <c r="K30" s="507">
        <v>0</v>
      </c>
      <c r="L30" s="506">
        <f t="shared" si="6"/>
        <v>0.78082191780821919</v>
      </c>
      <c r="M30" s="506">
        <f t="shared" si="7"/>
        <v>3.42</v>
      </c>
      <c r="N30" s="506">
        <f t="shared" si="8"/>
        <v>0.23902711769639362</v>
      </c>
      <c r="O30" s="506">
        <f t="shared" si="9"/>
        <v>1.0469387755102042</v>
      </c>
      <c r="P30" s="506">
        <f t="shared" si="10"/>
        <v>2.3902711769639363E-2</v>
      </c>
      <c r="Q30" s="506">
        <f t="shared" si="11"/>
        <v>0.1046938775510204</v>
      </c>
    </row>
    <row r="31" spans="1:17" ht="15.75">
      <c r="A31" s="505" t="s">
        <v>200</v>
      </c>
      <c r="B31" s="360" t="s">
        <v>261</v>
      </c>
      <c r="C31" s="360" t="s">
        <v>261</v>
      </c>
      <c r="D31" s="504">
        <f t="shared" ref="D31:J31" si="12">SUM(D24:D30)</f>
        <v>35.73048668503214</v>
      </c>
      <c r="E31" s="502">
        <f t="shared" si="12"/>
        <v>3.099905237514204</v>
      </c>
      <c r="F31" s="502">
        <f t="shared" si="12"/>
        <v>13.577584940312214</v>
      </c>
      <c r="G31" s="502">
        <f t="shared" si="12"/>
        <v>0.94895058291251133</v>
      </c>
      <c r="H31" s="502">
        <f t="shared" si="12"/>
        <v>4.1564035531568004</v>
      </c>
      <c r="I31" s="502">
        <f t="shared" si="12"/>
        <v>9.4895058291251125E-2</v>
      </c>
      <c r="J31" s="502">
        <f t="shared" si="12"/>
        <v>0.41564035531567989</v>
      </c>
      <c r="K31" s="503">
        <f>M31/F31</f>
        <v>0.64893743334061493</v>
      </c>
      <c r="L31" s="502">
        <f t="shared" ref="L31:Q31" si="13">SUM(L24:L30)</f>
        <v>2.011644548431597</v>
      </c>
      <c r="M31" s="502">
        <f t="shared" si="13"/>
        <v>8.8110031221303942</v>
      </c>
      <c r="N31" s="502">
        <f t="shared" si="13"/>
        <v>0.61580955564232565</v>
      </c>
      <c r="O31" s="502">
        <f t="shared" si="13"/>
        <v>2.6972458537133868</v>
      </c>
      <c r="P31" s="502">
        <f t="shared" si="13"/>
        <v>6.1580955564232556E-2</v>
      </c>
      <c r="Q31" s="502">
        <f t="shared" si="13"/>
        <v>0.26972458537133859</v>
      </c>
    </row>
    <row r="32" spans="1:17" ht="18.75">
      <c r="A32" s="308" t="s">
        <v>553</v>
      </c>
      <c r="B32" s="308"/>
      <c r="C32" s="308"/>
      <c r="D32" s="308"/>
      <c r="E32" s="308"/>
      <c r="F32" s="308"/>
      <c r="G32" s="308"/>
      <c r="H32" s="308"/>
      <c r="I32" s="308"/>
    </row>
    <row r="33" spans="1:9" ht="15.75">
      <c r="A33" s="308"/>
      <c r="B33" s="308"/>
      <c r="C33" s="308"/>
      <c r="D33" s="308"/>
      <c r="E33" s="308"/>
      <c r="F33" s="308"/>
      <c r="G33" s="308"/>
      <c r="H33" s="308"/>
      <c r="I33" s="308"/>
    </row>
    <row r="34" spans="1:9" ht="15.75">
      <c r="A34" s="308"/>
      <c r="B34" s="308"/>
      <c r="C34" s="308"/>
      <c r="D34" s="308"/>
      <c r="E34" s="308"/>
      <c r="F34" s="308"/>
      <c r="G34" s="308"/>
      <c r="H34" s="308"/>
      <c r="I34" s="308"/>
    </row>
    <row r="35" spans="1:9" ht="15.75">
      <c r="A35" s="308"/>
      <c r="B35" s="308"/>
      <c r="C35" s="308"/>
      <c r="D35" s="308"/>
      <c r="E35" s="308"/>
      <c r="F35" s="308"/>
      <c r="G35" s="308"/>
      <c r="H35" s="308"/>
      <c r="I35" s="308"/>
    </row>
    <row r="36" spans="1:9" ht="15.75">
      <c r="A36" s="308"/>
      <c r="B36" s="308"/>
      <c r="C36" s="308"/>
      <c r="D36" s="308"/>
      <c r="E36" s="308"/>
      <c r="F36" s="308"/>
      <c r="G36" s="308"/>
      <c r="H36" s="308"/>
      <c r="I36" s="308"/>
    </row>
    <row r="37" spans="1:9" ht="15.75">
      <c r="A37" s="308"/>
      <c r="B37" s="308"/>
      <c r="C37" s="308"/>
      <c r="D37" s="308"/>
      <c r="E37" s="308"/>
      <c r="F37" s="308"/>
      <c r="G37" s="308"/>
      <c r="H37" s="308"/>
      <c r="I37" s="308"/>
    </row>
    <row r="38" spans="1:9" ht="15.75">
      <c r="A38" s="308"/>
      <c r="B38" s="308"/>
      <c r="C38" s="308"/>
      <c r="D38" s="308"/>
      <c r="E38" s="308"/>
      <c r="F38" s="308"/>
      <c r="G38" s="308"/>
      <c r="H38" s="308"/>
      <c r="I38" s="308"/>
    </row>
    <row r="39" spans="1:9" ht="15.75">
      <c r="A39" s="308"/>
      <c r="B39" s="308"/>
      <c r="C39" s="308"/>
      <c r="D39" s="308"/>
      <c r="E39" s="308"/>
      <c r="F39" s="308"/>
      <c r="G39" s="308"/>
      <c r="H39" s="308"/>
      <c r="I39" s="308"/>
    </row>
    <row r="40" spans="1:9" ht="15.75">
      <c r="A40" s="308"/>
      <c r="B40" s="308"/>
      <c r="C40" s="308"/>
      <c r="D40" s="308"/>
      <c r="E40" s="308"/>
      <c r="F40" s="308"/>
      <c r="G40" s="308"/>
      <c r="H40" s="308"/>
      <c r="I40" s="308"/>
    </row>
    <row r="41" spans="1:9" ht="15.75">
      <c r="A41" s="307"/>
      <c r="B41" s="307"/>
      <c r="C41" s="307"/>
      <c r="D41" s="307"/>
      <c r="E41" s="307"/>
      <c r="F41" s="307"/>
      <c r="G41" s="307"/>
      <c r="H41" s="307"/>
      <c r="I41" s="307"/>
    </row>
    <row r="42" spans="1:9" ht="15.75">
      <c r="A42" s="307"/>
      <c r="B42" s="307"/>
      <c r="C42" s="307"/>
      <c r="D42" s="307"/>
      <c r="E42" s="307"/>
      <c r="F42" s="307"/>
      <c r="G42" s="307"/>
      <c r="H42" s="307"/>
      <c r="I42" s="307"/>
    </row>
    <row r="43" spans="1:9" ht="15.75">
      <c r="A43" s="307"/>
      <c r="B43" s="307"/>
      <c r="C43" s="307"/>
      <c r="D43" s="307"/>
      <c r="E43" s="307"/>
      <c r="F43" s="307"/>
      <c r="G43" s="307"/>
      <c r="H43" s="307"/>
      <c r="I43" s="307"/>
    </row>
    <row r="44" spans="1:9" ht="15.75">
      <c r="A44" s="307"/>
      <c r="B44" s="307"/>
      <c r="C44" s="307"/>
      <c r="D44" s="307"/>
      <c r="E44" s="307"/>
      <c r="F44" s="307"/>
      <c r="G44" s="307"/>
      <c r="H44" s="307"/>
      <c r="I44" s="307"/>
    </row>
    <row r="45" spans="1:9" ht="15.75">
      <c r="A45" s="307"/>
      <c r="B45" s="307"/>
      <c r="C45" s="307"/>
      <c r="D45" s="307"/>
      <c r="E45" s="307"/>
      <c r="F45" s="307"/>
      <c r="G45" s="307"/>
      <c r="H45" s="307"/>
      <c r="I45" s="307"/>
    </row>
    <row r="46" spans="1:9" ht="15.75">
      <c r="A46" s="307"/>
      <c r="B46" s="307"/>
      <c r="C46" s="307"/>
      <c r="D46" s="307"/>
      <c r="E46" s="307"/>
      <c r="F46" s="307"/>
      <c r="G46" s="307"/>
      <c r="H46" s="307"/>
      <c r="I46" s="307"/>
    </row>
    <row r="47" spans="1:9" ht="15.75">
      <c r="A47" s="307"/>
      <c r="B47" s="307"/>
      <c r="C47" s="307"/>
      <c r="D47" s="307"/>
      <c r="E47" s="307"/>
      <c r="F47" s="307"/>
      <c r="G47" s="307"/>
      <c r="H47" s="307"/>
      <c r="I47" s="307"/>
    </row>
    <row r="48" spans="1:9" ht="15.75">
      <c r="A48" s="307"/>
      <c r="B48" s="307"/>
      <c r="C48" s="307"/>
      <c r="D48" s="307"/>
      <c r="E48" s="307"/>
      <c r="F48" s="307"/>
      <c r="G48" s="307"/>
      <c r="H48" s="307"/>
      <c r="I48" s="307"/>
    </row>
    <row r="49" spans="1:9" ht="15.75">
      <c r="A49" s="307"/>
      <c r="B49" s="307"/>
      <c r="C49" s="307"/>
      <c r="D49" s="307"/>
      <c r="E49" s="307"/>
      <c r="F49" s="307"/>
      <c r="G49" s="307"/>
      <c r="H49" s="307"/>
      <c r="I49" s="307"/>
    </row>
    <row r="50" spans="1:9" ht="15.75">
      <c r="A50" s="307"/>
      <c r="B50" s="307"/>
      <c r="C50" s="307"/>
      <c r="D50" s="307"/>
      <c r="E50" s="307"/>
      <c r="F50" s="307"/>
      <c r="G50" s="307"/>
      <c r="H50" s="307"/>
      <c r="I50" s="307"/>
    </row>
    <row r="51" spans="1:9" ht="15.75">
      <c r="A51" s="307"/>
      <c r="B51" s="307"/>
      <c r="C51" s="307"/>
      <c r="D51" s="307"/>
      <c r="E51" s="307"/>
      <c r="F51" s="307"/>
      <c r="G51" s="307"/>
      <c r="H51" s="307"/>
      <c r="I51" s="307"/>
    </row>
    <row r="52" spans="1:9" ht="15.75">
      <c r="A52" s="307"/>
      <c r="B52" s="307"/>
      <c r="C52" s="307"/>
      <c r="D52" s="307"/>
      <c r="E52" s="307"/>
      <c r="F52" s="307"/>
      <c r="G52" s="307"/>
      <c r="H52" s="307"/>
      <c r="I52" s="307"/>
    </row>
    <row r="53" spans="1:9" ht="15.75">
      <c r="A53" s="307"/>
      <c r="B53" s="307"/>
      <c r="C53" s="307"/>
      <c r="D53" s="307"/>
      <c r="E53" s="307"/>
      <c r="F53" s="307"/>
      <c r="G53" s="307"/>
      <c r="H53" s="307"/>
      <c r="I53" s="307"/>
    </row>
  </sheetData>
  <mergeCells count="16">
    <mergeCell ref="A1:Q1"/>
    <mergeCell ref="A2:Q2"/>
    <mergeCell ref="A3:Q3"/>
    <mergeCell ref="A4:Q4"/>
    <mergeCell ref="P22:Q22"/>
    <mergeCell ref="A14:K14"/>
    <mergeCell ref="N22:O22"/>
    <mergeCell ref="L22:M22"/>
    <mergeCell ref="A22:A23"/>
    <mergeCell ref="B22:B23"/>
    <mergeCell ref="C22:C23"/>
    <mergeCell ref="D22:D23"/>
    <mergeCell ref="K22:K23"/>
    <mergeCell ref="E22:F22"/>
    <mergeCell ref="G22:H22"/>
    <mergeCell ref="I22:J22"/>
  </mergeCells>
  <printOptions horizontalCentered="1"/>
  <pageMargins left="0.75" right="0.75" top="1" bottom="0.65" header="0.3" footer="0.3"/>
  <pageSetup scale="63" firstPageNumber="12" orientation="landscape" useFirstPageNumber="1" verticalDpi="4294967292" r:id="rId1"/>
  <headerFooter alignWithMargins="0">
    <oddFooter>&amp;CSection 6, Page &amp;P</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J102"/>
  <sheetViews>
    <sheetView topLeftCell="A67" workbookViewId="0">
      <selection activeCell="D83" sqref="D83"/>
    </sheetView>
  </sheetViews>
  <sheetFormatPr defaultColWidth="9.7109375" defaultRowHeight="14.25"/>
  <cols>
    <col min="1" max="1" width="50.85546875" style="453" customWidth="1"/>
    <col min="2" max="2" width="17.5703125" style="453" customWidth="1"/>
    <col min="3" max="3" width="15.7109375" style="453" customWidth="1"/>
    <col min="4" max="4" width="15.140625" style="453" customWidth="1"/>
    <col min="5" max="6" width="12.7109375" style="453" customWidth="1"/>
    <col min="7" max="7" width="13.42578125" style="453" customWidth="1"/>
    <col min="8" max="8" width="15.42578125" style="453" customWidth="1"/>
    <col min="9" max="9" width="12.42578125" style="453" customWidth="1"/>
    <col min="10" max="16384" width="9.7109375" style="453"/>
  </cols>
  <sheetData>
    <row r="1" spans="1:9">
      <c r="A1" s="984" t="s">
        <v>675</v>
      </c>
      <c r="B1" s="984"/>
      <c r="C1" s="984"/>
      <c r="D1" s="984"/>
      <c r="E1" s="984"/>
      <c r="F1" s="984"/>
      <c r="G1" s="984"/>
      <c r="H1" s="984"/>
      <c r="I1" s="984"/>
    </row>
    <row r="2" spans="1:9">
      <c r="A2" s="984" t="s">
        <v>674</v>
      </c>
      <c r="B2" s="984"/>
      <c r="C2" s="984"/>
      <c r="D2" s="984"/>
      <c r="E2" s="984"/>
      <c r="F2" s="984"/>
      <c r="G2" s="984"/>
      <c r="H2" s="984"/>
      <c r="I2" s="984"/>
    </row>
    <row r="3" spans="1:9">
      <c r="A3" s="984" t="str">
        <f>'Table 3c Wind Erosion'!A3:K3</f>
        <v>CAMINO REAL LANDFILL</v>
      </c>
      <c r="B3" s="984"/>
      <c r="C3" s="984"/>
      <c r="D3" s="984"/>
      <c r="E3" s="984"/>
      <c r="F3" s="984"/>
      <c r="G3" s="984"/>
      <c r="H3" s="984"/>
      <c r="I3" s="984"/>
    </row>
    <row r="4" spans="1:9">
      <c r="A4" s="984" t="str">
        <f>'Table 3c Wind Erosion'!A4:K4</f>
        <v>SUNLAND PARK, NEW MEXICO</v>
      </c>
      <c r="B4" s="984"/>
      <c r="C4" s="984"/>
      <c r="D4" s="984"/>
      <c r="E4" s="984"/>
      <c r="F4" s="984"/>
      <c r="G4" s="984"/>
      <c r="H4" s="984"/>
      <c r="I4" s="984"/>
    </row>
    <row r="5" spans="1:9" ht="17.45" customHeight="1">
      <c r="A5" s="646"/>
      <c r="B5" s="646"/>
      <c r="C5" s="645"/>
      <c r="D5" s="644"/>
      <c r="E5" s="644"/>
      <c r="F5" s="644"/>
    </row>
    <row r="6" spans="1:9">
      <c r="A6" s="643" t="s">
        <v>673</v>
      </c>
      <c r="B6" s="642" t="s">
        <v>672</v>
      </c>
      <c r="C6" s="642" t="s">
        <v>671</v>
      </c>
      <c r="D6" s="642" t="s">
        <v>670</v>
      </c>
      <c r="E6" s="642" t="s">
        <v>669</v>
      </c>
      <c r="F6" s="642" t="s">
        <v>668</v>
      </c>
      <c r="G6" s="642" t="s">
        <v>667</v>
      </c>
      <c r="H6" s="642" t="s">
        <v>666</v>
      </c>
      <c r="I6" s="641" t="s">
        <v>665</v>
      </c>
    </row>
    <row r="7" spans="1:9">
      <c r="A7" s="1039" t="s">
        <v>287</v>
      </c>
      <c r="B7" s="1041" t="s">
        <v>664</v>
      </c>
      <c r="C7" s="1041" t="s">
        <v>663</v>
      </c>
      <c r="D7" s="1043" t="s">
        <v>662</v>
      </c>
      <c r="E7" s="1044"/>
      <c r="F7" s="1044"/>
      <c r="G7" s="1044"/>
      <c r="H7" s="1044"/>
      <c r="I7" s="1044"/>
    </row>
    <row r="8" spans="1:9" ht="73.5" customHeight="1">
      <c r="A8" s="1040"/>
      <c r="B8" s="1042"/>
      <c r="C8" s="1042"/>
      <c r="D8" s="639" t="s">
        <v>661</v>
      </c>
      <c r="E8" s="639" t="s">
        <v>660</v>
      </c>
      <c r="F8" s="640" t="s">
        <v>659</v>
      </c>
      <c r="G8" s="639" t="s">
        <v>658</v>
      </c>
      <c r="H8" s="639" t="s">
        <v>657</v>
      </c>
      <c r="I8" s="638" t="s">
        <v>656</v>
      </c>
    </row>
    <row r="9" spans="1:9">
      <c r="A9" s="1045" t="s">
        <v>655</v>
      </c>
      <c r="B9" s="1046"/>
      <c r="C9" s="1046"/>
      <c r="D9" s="1046"/>
      <c r="E9" s="1046"/>
      <c r="F9" s="1046"/>
      <c r="G9" s="1046"/>
      <c r="H9" s="1046"/>
      <c r="I9" s="1047"/>
    </row>
    <row r="10" spans="1:9">
      <c r="A10" s="599" t="s">
        <v>654</v>
      </c>
      <c r="B10" s="598">
        <v>133.41</v>
      </c>
      <c r="C10" s="637">
        <v>0.16800000000000001</v>
      </c>
      <c r="D10" s="596">
        <f t="shared" ref="D10:D29" si="0">(($C10*$B10*$B$71*525600)/(2000*1000000*453.6*24.04/28.32))</f>
        <v>4.5343080027459938E-2</v>
      </c>
      <c r="E10" s="596">
        <f t="shared" ref="E10:E29" si="1">($C10*$B10*$B$73*525600)/(2000*1000000*453.6*24.04/28.32)</f>
        <v>4.5891264159733776E-2</v>
      </c>
      <c r="F10" s="595">
        <v>0.98</v>
      </c>
      <c r="G10" s="636">
        <f t="shared" ref="G10:G29" si="2">E10*(1-F10)</f>
        <v>9.178252831946763E-4</v>
      </c>
      <c r="H10" s="635">
        <f t="shared" ref="H10:H29" si="3">(($C10*$B10*$B$72*525600)/(2000*1000000*453.6*24.04/28.32))</f>
        <v>2.0248627528401762E-2</v>
      </c>
      <c r="I10" s="635">
        <f t="shared" ref="I10:I29" si="4">H10*2000/8760</f>
        <v>4.6229743215529138E-3</v>
      </c>
    </row>
    <row r="11" spans="1:9">
      <c r="A11" s="592" t="s">
        <v>653</v>
      </c>
      <c r="B11" s="591">
        <v>167.85</v>
      </c>
      <c r="C11" s="631">
        <v>7.0000000000000007E-2</v>
      </c>
      <c r="D11" s="589">
        <f t="shared" si="0"/>
        <v>2.3770194583767935E-2</v>
      </c>
      <c r="E11" s="589">
        <f t="shared" si="1"/>
        <v>2.4057569051580699E-2</v>
      </c>
      <c r="F11" s="588">
        <v>0.98</v>
      </c>
      <c r="G11" s="630">
        <f t="shared" si="2"/>
        <v>4.8115138103161438E-4</v>
      </c>
      <c r="H11" s="629">
        <f t="shared" si="3"/>
        <v>1.0614934321022399E-2</v>
      </c>
      <c r="I11" s="629">
        <f t="shared" si="4"/>
        <v>2.4235009865347943E-3</v>
      </c>
    </row>
    <row r="12" spans="1:9">
      <c r="A12" s="592" t="s">
        <v>652</v>
      </c>
      <c r="B12" s="591">
        <v>98.97</v>
      </c>
      <c r="C12" s="631">
        <v>0.74099999999999999</v>
      </c>
      <c r="D12" s="589">
        <f t="shared" si="0"/>
        <v>0.14836625329120684</v>
      </c>
      <c r="E12" s="589">
        <f t="shared" si="1"/>
        <v>0.15015995644877583</v>
      </c>
      <c r="F12" s="588">
        <v>0.98</v>
      </c>
      <c r="G12" s="630">
        <f t="shared" si="2"/>
        <v>3.0031991289755193E-3</v>
      </c>
      <c r="H12" s="629">
        <f t="shared" si="3"/>
        <v>6.6255159527292704E-2</v>
      </c>
      <c r="I12" s="629">
        <f t="shared" si="4"/>
        <v>1.5126748750523448E-2</v>
      </c>
    </row>
    <row r="13" spans="1:9">
      <c r="A13" s="592" t="s">
        <v>651</v>
      </c>
      <c r="B13" s="591">
        <v>96.94</v>
      </c>
      <c r="C13" s="631">
        <v>9.1999999999999998E-2</v>
      </c>
      <c r="D13" s="589">
        <f t="shared" si="0"/>
        <v>1.8042810757176272E-2</v>
      </c>
      <c r="E13" s="589">
        <f t="shared" si="1"/>
        <v>1.8260942885666744E-2</v>
      </c>
      <c r="F13" s="588">
        <v>0.98</v>
      </c>
      <c r="G13" s="630">
        <f t="shared" si="2"/>
        <v>3.652188577133352E-4</v>
      </c>
      <c r="H13" s="629">
        <f t="shared" si="3"/>
        <v>8.0572857945743915E-3</v>
      </c>
      <c r="I13" s="629">
        <f t="shared" si="4"/>
        <v>1.8395629667978064E-3</v>
      </c>
    </row>
    <row r="14" spans="1:9">
      <c r="A14" s="592" t="s">
        <v>650</v>
      </c>
      <c r="B14" s="591">
        <v>98.96</v>
      </c>
      <c r="C14" s="631">
        <v>0.12</v>
      </c>
      <c r="D14" s="589">
        <f t="shared" si="0"/>
        <v>2.4024495912265284E-2</v>
      </c>
      <c r="E14" s="589">
        <f t="shared" si="1"/>
        <v>2.4314944806275256E-2</v>
      </c>
      <c r="F14" s="588">
        <v>0.98</v>
      </c>
      <c r="G14" s="630">
        <f t="shared" si="2"/>
        <v>4.8629889612550559E-4</v>
      </c>
      <c r="H14" s="629">
        <f t="shared" si="3"/>
        <v>1.072849636571813E-2</v>
      </c>
      <c r="I14" s="629">
        <f t="shared" si="4"/>
        <v>2.449428393999573E-3</v>
      </c>
    </row>
    <row r="15" spans="1:9" ht="14.25" customHeight="1">
      <c r="A15" s="592" t="s">
        <v>649</v>
      </c>
      <c r="B15" s="591">
        <v>112.99</v>
      </c>
      <c r="C15" s="631">
        <v>2.3E-2</v>
      </c>
      <c r="D15" s="589">
        <f t="shared" si="0"/>
        <v>5.2575231778763856E-3</v>
      </c>
      <c r="E15" s="589">
        <f t="shared" si="1"/>
        <v>5.3210850439743282E-3</v>
      </c>
      <c r="F15" s="588">
        <v>0.98</v>
      </c>
      <c r="G15" s="630">
        <f t="shared" si="2"/>
        <v>1.0642170087948665E-4</v>
      </c>
      <c r="H15" s="629">
        <f t="shared" si="3"/>
        <v>2.3478252577082749E-3</v>
      </c>
      <c r="I15" s="629">
        <f t="shared" si="4"/>
        <v>5.3603316386033675E-4</v>
      </c>
    </row>
    <row r="16" spans="1:9" ht="14.25" customHeight="1">
      <c r="A16" s="592" t="s">
        <v>648</v>
      </c>
      <c r="B16" s="591">
        <v>53.06</v>
      </c>
      <c r="C16" s="631">
        <v>3.5999999999999997E-2</v>
      </c>
      <c r="D16" s="589">
        <f t="shared" si="0"/>
        <v>3.8644091141010382E-3</v>
      </c>
      <c r="E16" s="589">
        <f t="shared" si="1"/>
        <v>3.911128652246256E-3</v>
      </c>
      <c r="F16" s="588">
        <v>0.98</v>
      </c>
      <c r="G16" s="633">
        <f t="shared" si="2"/>
        <v>7.8222573044925189E-5</v>
      </c>
      <c r="H16" s="629">
        <f t="shared" si="3"/>
        <v>1.7257094295624613E-3</v>
      </c>
      <c r="I16" s="629">
        <f t="shared" si="4"/>
        <v>3.9399758665809617E-4</v>
      </c>
    </row>
    <row r="17" spans="1:9" ht="17.25" customHeight="1">
      <c r="A17" s="592" t="s">
        <v>647</v>
      </c>
      <c r="B17" s="591">
        <v>78.11</v>
      </c>
      <c r="C17" s="631">
        <v>0.97199999999999998</v>
      </c>
      <c r="D17" s="589">
        <f t="shared" si="0"/>
        <v>0.15359824518216483</v>
      </c>
      <c r="E17" s="589">
        <f t="shared" si="1"/>
        <v>0.15545520154028997</v>
      </c>
      <c r="F17" s="588">
        <v>0.98</v>
      </c>
      <c r="G17" s="633">
        <f t="shared" si="2"/>
        <v>3.109104030805802E-3</v>
      </c>
      <c r="H17" s="629">
        <f t="shared" si="3"/>
        <v>6.859158340867591E-2</v>
      </c>
      <c r="I17" s="629">
        <f t="shared" si="4"/>
        <v>1.5660178860428291E-2</v>
      </c>
    </row>
    <row r="18" spans="1:9" ht="14.25" customHeight="1">
      <c r="A18" s="592" t="s">
        <v>646</v>
      </c>
      <c r="B18" s="591">
        <v>76.13</v>
      </c>
      <c r="C18" s="631">
        <v>0.32</v>
      </c>
      <c r="D18" s="589">
        <f t="shared" si="0"/>
        <v>4.9285499159276637E-2</v>
      </c>
      <c r="E18" s="589">
        <f t="shared" si="1"/>
        <v>4.9881345947230801E-2</v>
      </c>
      <c r="F18" s="588">
        <v>0.98</v>
      </c>
      <c r="G18" s="630">
        <f t="shared" si="2"/>
        <v>9.9762691894461695E-4</v>
      </c>
      <c r="H18" s="629">
        <f t="shared" si="3"/>
        <v>2.2009173492916229E-2</v>
      </c>
      <c r="I18" s="629">
        <f t="shared" si="4"/>
        <v>5.0249254550037053E-3</v>
      </c>
    </row>
    <row r="19" spans="1:9">
      <c r="A19" s="592" t="s">
        <v>645</v>
      </c>
      <c r="B19" s="591">
        <v>153.84</v>
      </c>
      <c r="C19" s="631">
        <v>7.0000000000000001E-3</v>
      </c>
      <c r="D19" s="589">
        <f t="shared" si="0"/>
        <v>2.1786158681959241E-3</v>
      </c>
      <c r="E19" s="589">
        <f t="shared" si="1"/>
        <v>2.2049546755407655E-3</v>
      </c>
      <c r="F19" s="588">
        <v>0.98</v>
      </c>
      <c r="G19" s="633">
        <f t="shared" si="2"/>
        <v>4.4099093510815349E-5</v>
      </c>
      <c r="H19" s="629">
        <f t="shared" si="3"/>
        <v>9.7289335474893396E-4</v>
      </c>
      <c r="I19" s="629">
        <f t="shared" si="4"/>
        <v>2.2212177049062419E-4</v>
      </c>
    </row>
    <row r="20" spans="1:9">
      <c r="A20" s="592" t="s">
        <v>644</v>
      </c>
      <c r="B20" s="591">
        <v>60.07</v>
      </c>
      <c r="C20" s="631">
        <v>0.183</v>
      </c>
      <c r="D20" s="589">
        <f t="shared" si="0"/>
        <v>2.2239349140166814E-2</v>
      </c>
      <c r="E20" s="589">
        <f t="shared" si="1"/>
        <v>2.2508216149275017E-2</v>
      </c>
      <c r="F20" s="588">
        <v>0.98</v>
      </c>
      <c r="G20" s="630">
        <f t="shared" si="2"/>
        <v>4.5016432298550073E-4</v>
      </c>
      <c r="H20" s="629">
        <f t="shared" si="3"/>
        <v>9.931312494444719E-3</v>
      </c>
      <c r="I20" s="629">
        <f t="shared" si="4"/>
        <v>2.2674229439371501E-3</v>
      </c>
    </row>
    <row r="21" spans="1:9">
      <c r="A21" s="592" t="s">
        <v>643</v>
      </c>
      <c r="B21" s="591">
        <v>112.56</v>
      </c>
      <c r="C21" s="631">
        <v>0.22700000000000001</v>
      </c>
      <c r="D21" s="589">
        <f t="shared" si="0"/>
        <v>5.1691994913247753E-2</v>
      </c>
      <c r="E21" s="589">
        <f t="shared" si="1"/>
        <v>5.2316935507487519E-2</v>
      </c>
      <c r="F21" s="588">
        <v>0.98</v>
      </c>
      <c r="G21" s="630">
        <f t="shared" si="2"/>
        <v>1.0463387101497512E-3</v>
      </c>
      <c r="H21" s="629">
        <f t="shared" si="3"/>
        <v>2.3083830003707548E-2</v>
      </c>
      <c r="I21" s="629">
        <f t="shared" si="4"/>
        <v>5.2702808227642799E-3</v>
      </c>
    </row>
    <row r="22" spans="1:9">
      <c r="A22" s="592" t="s">
        <v>642</v>
      </c>
      <c r="B22" s="591">
        <v>64.52</v>
      </c>
      <c r="C22" s="631">
        <v>0.23899999999999999</v>
      </c>
      <c r="D22" s="589">
        <f t="shared" si="0"/>
        <v>3.1196481223557167E-2</v>
      </c>
      <c r="E22" s="589">
        <f t="shared" si="1"/>
        <v>3.1573637252198715E-2</v>
      </c>
      <c r="F22" s="588">
        <v>0.98</v>
      </c>
      <c r="G22" s="630">
        <f t="shared" si="2"/>
        <v>6.3147274504397487E-4</v>
      </c>
      <c r="H22" s="629">
        <f t="shared" si="3"/>
        <v>1.3931253194755114E-2</v>
      </c>
      <c r="I22" s="629">
        <f t="shared" si="4"/>
        <v>3.1806514143276517E-3</v>
      </c>
    </row>
    <row r="23" spans="1:9">
      <c r="A23" s="592" t="s">
        <v>641</v>
      </c>
      <c r="B23" s="591">
        <v>119.39</v>
      </c>
      <c r="C23" s="631">
        <v>2.1000000000000001E-2</v>
      </c>
      <c r="D23" s="589">
        <f t="shared" si="0"/>
        <v>5.072249385801704E-3</v>
      </c>
      <c r="E23" s="589">
        <f t="shared" si="1"/>
        <v>5.1335713477537433E-3</v>
      </c>
      <c r="F23" s="588">
        <v>0.98</v>
      </c>
      <c r="G23" s="630">
        <f t="shared" si="2"/>
        <v>1.0267142695507495E-4</v>
      </c>
      <c r="H23" s="629">
        <f t="shared" si="3"/>
        <v>2.2650884871972545E-3</v>
      </c>
      <c r="I23" s="629">
        <f t="shared" si="4"/>
        <v>5.1714349022768372E-4</v>
      </c>
    </row>
    <row r="24" spans="1:9">
      <c r="A24" s="592" t="s">
        <v>640</v>
      </c>
      <c r="B24" s="591">
        <v>50.49</v>
      </c>
      <c r="C24" s="631">
        <v>0.249</v>
      </c>
      <c r="D24" s="589">
        <f t="shared" si="0"/>
        <v>2.5434199243293439E-2</v>
      </c>
      <c r="E24" s="589">
        <f t="shared" si="1"/>
        <v>2.5741691024483003E-2</v>
      </c>
      <c r="F24" s="588">
        <v>0.98</v>
      </c>
      <c r="G24" s="630">
        <f t="shared" si="2"/>
        <v>5.148338204896605E-4</v>
      </c>
      <c r="H24" s="629">
        <f t="shared" si="3"/>
        <v>1.1358020378163903E-2</v>
      </c>
      <c r="I24" s="629">
        <f t="shared" si="4"/>
        <v>2.5931553374803433E-3</v>
      </c>
    </row>
    <row r="25" spans="1:9">
      <c r="A25" s="592" t="s">
        <v>639</v>
      </c>
      <c r="B25" s="591">
        <v>147</v>
      </c>
      <c r="C25" s="631">
        <v>1.607</v>
      </c>
      <c r="D25" s="589">
        <f t="shared" si="0"/>
        <v>0.47791048949563075</v>
      </c>
      <c r="E25" s="589">
        <f t="shared" si="1"/>
        <v>0.4836882828618968</v>
      </c>
      <c r="F25" s="588">
        <v>0.98</v>
      </c>
      <c r="G25" s="630">
        <f t="shared" si="2"/>
        <v>9.6737656572379455E-3</v>
      </c>
      <c r="H25" s="629">
        <f t="shared" si="3"/>
        <v>0.21341804499942973</v>
      </c>
      <c r="I25" s="629">
        <f t="shared" si="4"/>
        <v>4.872558105009811E-2</v>
      </c>
    </row>
    <row r="26" spans="1:9">
      <c r="A26" s="592" t="s">
        <v>638</v>
      </c>
      <c r="B26" s="591">
        <v>84.94</v>
      </c>
      <c r="C26" s="631">
        <v>3.395</v>
      </c>
      <c r="D26" s="589">
        <f t="shared" si="0"/>
        <v>0.58339860533419441</v>
      </c>
      <c r="E26" s="589">
        <f t="shared" si="1"/>
        <v>0.59045171813643926</v>
      </c>
      <c r="F26" s="588">
        <v>0.98</v>
      </c>
      <c r="G26" s="630">
        <f t="shared" si="2"/>
        <v>1.1809034362728796E-2</v>
      </c>
      <c r="H26" s="629">
        <f t="shared" si="3"/>
        <v>0.26052533380721271</v>
      </c>
      <c r="I26" s="629">
        <f t="shared" si="4"/>
        <v>5.9480669818998334E-2</v>
      </c>
    </row>
    <row r="27" spans="1:9">
      <c r="A27" s="592" t="s">
        <v>637</v>
      </c>
      <c r="B27" s="591">
        <v>106.16</v>
      </c>
      <c r="C27" s="631">
        <v>6.7889999999999997</v>
      </c>
      <c r="D27" s="589">
        <f t="shared" si="0"/>
        <v>1.4580756921792351</v>
      </c>
      <c r="E27" s="589">
        <f t="shared" si="1"/>
        <v>1.4757033865842639</v>
      </c>
      <c r="F27" s="588">
        <v>0.98</v>
      </c>
      <c r="G27" s="630">
        <f t="shared" si="2"/>
        <v>2.9514067731685304E-2</v>
      </c>
      <c r="H27" s="629">
        <f t="shared" si="3"/>
        <v>0.65112541056483242</v>
      </c>
      <c r="I27" s="629">
        <f t="shared" si="4"/>
        <v>0.14865876953534987</v>
      </c>
    </row>
    <row r="28" spans="1:9">
      <c r="A28" s="592" t="s">
        <v>636</v>
      </c>
      <c r="B28" s="591">
        <v>187.88</v>
      </c>
      <c r="C28" s="631">
        <v>4.5999999999999999E-2</v>
      </c>
      <c r="D28" s="589">
        <f t="shared" si="0"/>
        <v>1.7484440298423141E-2</v>
      </c>
      <c r="E28" s="589">
        <f t="shared" si="1"/>
        <v>1.76958218968386E-2</v>
      </c>
      <c r="F28" s="588">
        <v>0.98</v>
      </c>
      <c r="G28" s="630">
        <f t="shared" si="2"/>
        <v>3.5391643793677231E-4</v>
      </c>
      <c r="H28" s="629">
        <f t="shared" si="3"/>
        <v>7.8079371522830447E-3</v>
      </c>
      <c r="I28" s="629">
        <f t="shared" si="4"/>
        <v>1.7826340530326585E-3</v>
      </c>
    </row>
    <row r="29" spans="1:9">
      <c r="A29" s="592" t="s">
        <v>635</v>
      </c>
      <c r="B29" s="591">
        <v>86.18</v>
      </c>
      <c r="C29" s="631">
        <v>2.3239999999999998</v>
      </c>
      <c r="D29" s="589">
        <f t="shared" si="0"/>
        <v>0.40518743079181885</v>
      </c>
      <c r="E29" s="589">
        <f t="shared" si="1"/>
        <v>0.410086024359401</v>
      </c>
      <c r="F29" s="588">
        <v>0.98</v>
      </c>
      <c r="G29" s="630">
        <f t="shared" si="2"/>
        <v>8.2017204871880269E-3</v>
      </c>
      <c r="H29" s="629">
        <f t="shared" si="3"/>
        <v>0.18094248031507643</v>
      </c>
      <c r="I29" s="629">
        <f t="shared" si="4"/>
        <v>4.1311068565085943E-2</v>
      </c>
    </row>
    <row r="30" spans="1:9">
      <c r="A30" s="592" t="s">
        <v>634</v>
      </c>
      <c r="B30" s="591">
        <v>200.61</v>
      </c>
      <c r="C30" s="634">
        <v>2.92E-4</v>
      </c>
      <c r="D30" s="610" t="s">
        <v>261</v>
      </c>
      <c r="E30" s="610" t="s">
        <v>261</v>
      </c>
      <c r="F30" s="609" t="s">
        <v>261</v>
      </c>
      <c r="G30" s="633">
        <f>(($C30*$B30*$B$73*525600)/(2000*1000000*453.6*24.04/28.32))</f>
        <v>1.1994103296410745E-4</v>
      </c>
      <c r="H30" s="632" t="s">
        <v>261</v>
      </c>
      <c r="I30" s="632" t="s">
        <v>261</v>
      </c>
    </row>
    <row r="31" spans="1:9">
      <c r="A31" s="592" t="s">
        <v>633</v>
      </c>
      <c r="B31" s="591">
        <v>72.11</v>
      </c>
      <c r="C31" s="631">
        <v>10.557</v>
      </c>
      <c r="D31" s="589">
        <f t="shared" ref="D31:D37" si="5">(($C31*$B31*$B$71*525600)/(2000*1000000*453.6*24.04/28.32))</f>
        <v>1.5401015871113353</v>
      </c>
      <c r="E31" s="589">
        <f t="shared" ref="E31:E37" si="6">($C31*$B31*$B$73*525600)/(2000*1000000*453.6*24.04/28.32)</f>
        <v>1.5587209497932017</v>
      </c>
      <c r="F31" s="588">
        <v>0.98</v>
      </c>
      <c r="G31" s="630">
        <f t="shared" ref="G31:G37" si="7">E31*(1-F31)</f>
        <v>3.1174418995864064E-2</v>
      </c>
      <c r="H31" s="629">
        <f t="shared" ref="H31:H37" si="8">(($C31*$B31*$B$72*525600)/(2000*1000000*453.6*24.04/28.32))</f>
        <v>0.68775529528281043</v>
      </c>
      <c r="I31" s="629">
        <f t="shared" ref="I31:I37" si="9">H31*2000/8760</f>
        <v>0.15702175691388365</v>
      </c>
    </row>
    <row r="32" spans="1:9">
      <c r="A32" s="592" t="s">
        <v>632</v>
      </c>
      <c r="B32" s="591">
        <v>100.16</v>
      </c>
      <c r="C32" s="631">
        <v>0.75</v>
      </c>
      <c r="D32" s="589">
        <f t="shared" si="5"/>
        <v>0.15197387268672261</v>
      </c>
      <c r="E32" s="589">
        <f t="shared" si="6"/>
        <v>0.15381119087235559</v>
      </c>
      <c r="F32" s="588">
        <v>0.98</v>
      </c>
      <c r="G32" s="630">
        <f t="shared" si="7"/>
        <v>3.0762238174471147E-3</v>
      </c>
      <c r="H32" s="629">
        <f t="shared" si="8"/>
        <v>6.7866195684514449E-2</v>
      </c>
      <c r="I32" s="629">
        <f t="shared" si="9"/>
        <v>1.5494565224774989E-2</v>
      </c>
    </row>
    <row r="33" spans="1:10">
      <c r="A33" s="592" t="s">
        <v>631</v>
      </c>
      <c r="B33" s="591">
        <v>165.83</v>
      </c>
      <c r="C33" s="631">
        <v>1.1930000000000001</v>
      </c>
      <c r="D33" s="589">
        <f t="shared" si="5"/>
        <v>0.40023668767323717</v>
      </c>
      <c r="E33" s="589">
        <f t="shared" si="6"/>
        <v>0.40507542825291187</v>
      </c>
      <c r="F33" s="588">
        <v>0.98</v>
      </c>
      <c r="G33" s="630">
        <f t="shared" si="7"/>
        <v>8.1015085650582453E-3</v>
      </c>
      <c r="H33" s="629">
        <f t="shared" si="8"/>
        <v>0.17873165226069082</v>
      </c>
      <c r="I33" s="629">
        <f t="shared" si="9"/>
        <v>4.0806313301527584E-2</v>
      </c>
    </row>
    <row r="34" spans="1:10">
      <c r="A34" s="592" t="s">
        <v>630</v>
      </c>
      <c r="B34" s="591">
        <v>92.13</v>
      </c>
      <c r="C34" s="631">
        <v>25.4</v>
      </c>
      <c r="D34" s="589">
        <f t="shared" si="5"/>
        <v>4.73421676546785</v>
      </c>
      <c r="E34" s="589">
        <f t="shared" si="6"/>
        <v>4.7914520152127409</v>
      </c>
      <c r="F34" s="588">
        <v>0.98</v>
      </c>
      <c r="G34" s="630">
        <f t="shared" si="7"/>
        <v>9.5829040304254903E-2</v>
      </c>
      <c r="H34" s="629">
        <f t="shared" si="8"/>
        <v>2.1141349874031365</v>
      </c>
      <c r="I34" s="629">
        <f t="shared" si="9"/>
        <v>0.48267922086829601</v>
      </c>
    </row>
    <row r="35" spans="1:10">
      <c r="A35" s="592" t="s">
        <v>629</v>
      </c>
      <c r="B35" s="591">
        <v>131.4</v>
      </c>
      <c r="C35" s="631">
        <v>0.68100000000000005</v>
      </c>
      <c r="D35" s="589">
        <f t="shared" si="5"/>
        <v>0.18103219966952974</v>
      </c>
      <c r="E35" s="589">
        <f t="shared" si="6"/>
        <v>0.18322082424530547</v>
      </c>
      <c r="F35" s="588">
        <v>0.98</v>
      </c>
      <c r="G35" s="630">
        <f t="shared" si="7"/>
        <v>3.6644164849061129E-3</v>
      </c>
      <c r="H35" s="629">
        <f t="shared" si="8"/>
        <v>8.0842624266715665E-2</v>
      </c>
      <c r="I35" s="629">
        <f t="shared" si="9"/>
        <v>1.8457220152218186E-2</v>
      </c>
    </row>
    <row r="36" spans="1:10">
      <c r="A36" s="592" t="s">
        <v>628</v>
      </c>
      <c r="B36" s="591">
        <v>62.5</v>
      </c>
      <c r="C36" s="631">
        <v>1.077</v>
      </c>
      <c r="D36" s="589">
        <f t="shared" si="5"/>
        <v>0.13617866487253746</v>
      </c>
      <c r="E36" s="589">
        <f t="shared" si="6"/>
        <v>0.1378250237699073</v>
      </c>
      <c r="F36" s="588">
        <v>0.98</v>
      </c>
      <c r="G36" s="630">
        <f t="shared" si="7"/>
        <v>2.7565004753981482E-3</v>
      </c>
      <c r="H36" s="629">
        <f t="shared" si="8"/>
        <v>6.0812610450131498E-2</v>
      </c>
      <c r="I36" s="629">
        <f t="shared" si="9"/>
        <v>1.3884157637016323E-2</v>
      </c>
    </row>
    <row r="37" spans="1:10">
      <c r="A37" s="592" t="s">
        <v>627</v>
      </c>
      <c r="B37" s="591">
        <v>106.16</v>
      </c>
      <c r="C37" s="631">
        <v>16.582000000000001</v>
      </c>
      <c r="D37" s="589">
        <f t="shared" si="5"/>
        <v>3.5613214210805828</v>
      </c>
      <c r="E37" s="589">
        <f t="shared" si="6"/>
        <v>3.604376720627525</v>
      </c>
      <c r="F37" s="588">
        <v>0.98</v>
      </c>
      <c r="G37" s="630">
        <f t="shared" si="7"/>
        <v>7.2087534412550558E-2</v>
      </c>
      <c r="H37" s="629">
        <f t="shared" si="8"/>
        <v>1.5903611073775299</v>
      </c>
      <c r="I37" s="629">
        <f t="shared" si="9"/>
        <v>0.36309614323687894</v>
      </c>
    </row>
    <row r="38" spans="1:10">
      <c r="A38" s="628" t="s">
        <v>626</v>
      </c>
      <c r="B38" s="627">
        <v>36.450000000000003</v>
      </c>
      <c r="C38" s="626">
        <v>42</v>
      </c>
      <c r="D38" s="603" t="s">
        <v>261</v>
      </c>
      <c r="E38" s="603" t="s">
        <v>261</v>
      </c>
      <c r="F38" s="602" t="s">
        <v>261</v>
      </c>
      <c r="G38" s="625">
        <f>(($C38*$B38*$B$73*525600)/(2000*1000000*453.6*24.04/28.32))</f>
        <v>3.1345787021630613</v>
      </c>
      <c r="H38" s="601" t="s">
        <v>261</v>
      </c>
      <c r="I38" s="601" t="s">
        <v>261</v>
      </c>
      <c r="J38" s="453">
        <f>G38*2000/8760</f>
        <v>0.71565723793677194</v>
      </c>
    </row>
    <row r="39" spans="1:10">
      <c r="A39" s="624" t="s">
        <v>162</v>
      </c>
      <c r="B39" s="623" t="s">
        <v>261</v>
      </c>
      <c r="C39" s="621" t="s">
        <v>261</v>
      </c>
      <c r="D39" s="621">
        <f>SUM(D10:D37)</f>
        <v>14.256483257640655</v>
      </c>
      <c r="E39" s="621">
        <f>SUM(E10:E37)</f>
        <v>14.4288398311053</v>
      </c>
      <c r="F39" s="622" t="s">
        <v>261</v>
      </c>
      <c r="G39" s="621">
        <f>SUM(G10:G38)</f>
        <v>3.4232754398181315</v>
      </c>
      <c r="H39" s="621">
        <f>SUM(H10:H38)</f>
        <v>6.3664448726032523</v>
      </c>
      <c r="I39" s="621">
        <f>H39*2000/8760</f>
        <v>1.453526226621747</v>
      </c>
    </row>
    <row r="40" spans="1:10">
      <c r="A40" s="1051"/>
      <c r="B40" s="1052"/>
      <c r="C40" s="1052"/>
      <c r="D40" s="1052"/>
      <c r="E40" s="1052"/>
      <c r="F40" s="1052"/>
      <c r="G40" s="1052"/>
      <c r="H40" s="1052"/>
      <c r="I40" s="1053"/>
    </row>
    <row r="41" spans="1:10">
      <c r="A41" s="1048" t="s">
        <v>625</v>
      </c>
      <c r="B41" s="1049"/>
      <c r="C41" s="1049"/>
      <c r="D41" s="1049"/>
      <c r="E41" s="1049"/>
      <c r="F41" s="1049"/>
      <c r="G41" s="1049"/>
      <c r="H41" s="1049"/>
      <c r="I41" s="1050"/>
    </row>
    <row r="42" spans="1:10">
      <c r="A42" s="620" t="s">
        <v>624</v>
      </c>
      <c r="B42" s="619">
        <v>86.18</v>
      </c>
      <c r="C42" s="618">
        <f>C51*0.39</f>
        <v>389.50080000000003</v>
      </c>
      <c r="D42" s="596">
        <f>(($C42*$B42*$B$71*525600)/(2000*1000000*453.6*24.04/28.32))</f>
        <v>67.909134442064584</v>
      </c>
      <c r="E42" s="596">
        <f>($C42*$B42*$B$73*525600)/(2000*1000000*453.6*24.04/28.32)</f>
        <v>68.730135351465663</v>
      </c>
      <c r="F42" s="595">
        <v>0.98</v>
      </c>
      <c r="G42" s="594">
        <f>E42*(1-F42)</f>
        <v>1.3746027070293145</v>
      </c>
      <c r="H42" s="593">
        <f>(($C42*$B42*$B$72*525600)/(2000*1000000*453.6*24.04/28.32))</f>
        <v>30.325835127670622</v>
      </c>
      <c r="I42" s="593">
        <f>H42*2000/8760</f>
        <v>6.9237066501531102</v>
      </c>
    </row>
    <row r="43" spans="1:10" ht="18.75">
      <c r="A43" s="616" t="s">
        <v>623</v>
      </c>
      <c r="B43" s="617">
        <v>64.06</v>
      </c>
      <c r="C43" s="590">
        <v>46.9</v>
      </c>
      <c r="D43" s="610" t="s">
        <v>261</v>
      </c>
      <c r="E43" s="610" t="s">
        <v>261</v>
      </c>
      <c r="F43" s="609" t="s">
        <v>261</v>
      </c>
      <c r="G43" s="608">
        <f>(($C43*$B43*$B$73*525600)/(2000*1000000*453.6*24.04/28.32))</f>
        <v>6.1516572845257906</v>
      </c>
      <c r="H43" s="614" t="s">
        <v>261</v>
      </c>
      <c r="I43" s="614" t="s">
        <v>261</v>
      </c>
    </row>
    <row r="44" spans="1:10">
      <c r="A44" s="616" t="s">
        <v>622</v>
      </c>
      <c r="B44" s="615" t="s">
        <v>261</v>
      </c>
      <c r="C44" s="611" t="s">
        <v>261</v>
      </c>
      <c r="D44" s="610" t="s">
        <v>261</v>
      </c>
      <c r="E44" s="615" t="s">
        <v>261</v>
      </c>
      <c r="F44" s="609" t="s">
        <v>261</v>
      </c>
      <c r="G44" s="608">
        <f>B77/2000*($B$73*60*(1012*$B$69)/1000000*24*365)</f>
        <v>123.668424</v>
      </c>
      <c r="H44" s="614" t="s">
        <v>261</v>
      </c>
      <c r="I44" s="614" t="s">
        <v>261</v>
      </c>
    </row>
    <row r="45" spans="1:10" ht="18.75">
      <c r="A45" s="613" t="s">
        <v>621</v>
      </c>
      <c r="B45" s="612" t="s">
        <v>261</v>
      </c>
      <c r="C45" s="611" t="s">
        <v>261</v>
      </c>
      <c r="D45" s="610" t="s">
        <v>261</v>
      </c>
      <c r="E45" s="610" t="s">
        <v>261</v>
      </c>
      <c r="F45" s="609" t="s">
        <v>261</v>
      </c>
      <c r="G45" s="608">
        <f>B78/2000*($B$73*60*(1012*$B$69)/1000000*24*365)</f>
        <v>27.127267200000002</v>
      </c>
      <c r="H45" s="607" t="s">
        <v>261</v>
      </c>
      <c r="I45" s="607" t="s">
        <v>261</v>
      </c>
    </row>
    <row r="46" spans="1:10" ht="18.75">
      <c r="A46" s="606" t="s">
        <v>620</v>
      </c>
      <c r="B46" s="605" t="s">
        <v>261</v>
      </c>
      <c r="C46" s="604" t="s">
        <v>261</v>
      </c>
      <c r="D46" s="603" t="s">
        <v>261</v>
      </c>
      <c r="E46" s="603" t="s">
        <v>261</v>
      </c>
      <c r="F46" s="602" t="s">
        <v>261</v>
      </c>
      <c r="G46" s="601">
        <f>B79/2000*($B$73*60*(1012*$B$69)/1000000*24*365)</f>
        <v>0.4060968143712575</v>
      </c>
      <c r="H46" s="600" t="s">
        <v>261</v>
      </c>
      <c r="I46" s="600" t="s">
        <v>261</v>
      </c>
    </row>
    <row r="47" spans="1:10">
      <c r="A47" s="1051"/>
      <c r="B47" s="1052"/>
      <c r="C47" s="1052"/>
      <c r="D47" s="1052"/>
      <c r="E47" s="1052"/>
      <c r="F47" s="1052"/>
      <c r="G47" s="1052"/>
      <c r="H47" s="1052"/>
      <c r="I47" s="1053"/>
    </row>
    <row r="48" spans="1:10">
      <c r="A48" s="1048" t="s">
        <v>619</v>
      </c>
      <c r="B48" s="1049"/>
      <c r="C48" s="1049"/>
      <c r="D48" s="1049"/>
      <c r="E48" s="1049"/>
      <c r="F48" s="1049"/>
      <c r="G48" s="1049"/>
      <c r="H48" s="1049"/>
      <c r="I48" s="1050"/>
    </row>
    <row r="49" spans="1:10">
      <c r="A49" s="599" t="s">
        <v>618</v>
      </c>
      <c r="B49" s="598">
        <v>30.07</v>
      </c>
      <c r="C49" s="597">
        <v>889</v>
      </c>
      <c r="D49" s="596">
        <f>(($C49*$B49*$B$71*525600)/(2000*1000000*453.6*24.04/28.32))</f>
        <v>54.081476552877874</v>
      </c>
      <c r="E49" s="596">
        <f>($C49*$B49*$B$73*525600)/(2000*1000000*453.6*24.04/28.32)</f>
        <v>54.735305257903491</v>
      </c>
      <c r="F49" s="595">
        <v>0.98</v>
      </c>
      <c r="G49" s="594">
        <f>E49*(1-F49)</f>
        <v>1.0947061051580709</v>
      </c>
      <c r="H49" s="593">
        <f>(($C49*$B49*$B$72*525600)/(2000*1000000*453.6*24.04/28.32))</f>
        <v>24.15088860840585</v>
      </c>
      <c r="I49" s="593">
        <f>H49*2000/8760</f>
        <v>5.5139015087684591</v>
      </c>
    </row>
    <row r="50" spans="1:10">
      <c r="A50" s="592" t="s">
        <v>617</v>
      </c>
      <c r="B50" s="591">
        <v>34.08</v>
      </c>
      <c r="C50" s="590">
        <v>20</v>
      </c>
      <c r="D50" s="589">
        <f>(($C50*$B50*$B$71*525600)/(2000*1000000*453.6*24.04/28.32))</f>
        <v>1.3789322633555658</v>
      </c>
      <c r="E50" s="589" t="s">
        <v>261</v>
      </c>
      <c r="F50" s="588" t="s">
        <v>261</v>
      </c>
      <c r="G50" s="587" t="s">
        <v>261</v>
      </c>
      <c r="H50" s="586">
        <f>(($C50*$B50*$B$72*525600)/(2000*1000000*453.6*24.04/28.32))</f>
        <v>0.61578273400645678</v>
      </c>
      <c r="I50" s="586">
        <f>H50*2000/8760</f>
        <v>0.14058966529827779</v>
      </c>
    </row>
    <row r="51" spans="1:10">
      <c r="A51" s="585" t="s">
        <v>616</v>
      </c>
      <c r="B51" s="584">
        <v>86.18</v>
      </c>
      <c r="C51" s="583">
        <v>998.72</v>
      </c>
      <c r="D51" s="582">
        <f>(($C51*$B51*$B$71*525600)/(2000*1000000*453.6*24.04/28.32))</f>
        <v>174.12598574888355</v>
      </c>
      <c r="E51" s="582">
        <f>($C51*$B51*$B$73*525600)/(2000*1000000*453.6*24.04/28.32)</f>
        <v>176.23111628580938</v>
      </c>
      <c r="F51" s="581">
        <v>0.98</v>
      </c>
      <c r="G51" s="580">
        <f>E51*(1-F51)</f>
        <v>3.5246223257161908</v>
      </c>
      <c r="H51" s="579">
        <f>(($C51*$B51*$B$72*525600)/(2000*1000000*453.6*24.04/28.32))</f>
        <v>77.758551609411853</v>
      </c>
      <c r="I51" s="579">
        <f>H51*2000/8760</f>
        <v>17.753093974751565</v>
      </c>
    </row>
    <row r="52" spans="1:10">
      <c r="A52" s="578"/>
      <c r="B52" s="577"/>
      <c r="C52" s="576"/>
      <c r="D52" s="575"/>
      <c r="E52" s="575"/>
      <c r="F52" s="574"/>
      <c r="G52" s="573"/>
      <c r="H52" s="572"/>
    </row>
    <row r="53" spans="1:10">
      <c r="A53" s="571" t="s">
        <v>615</v>
      </c>
      <c r="B53" s="541"/>
      <c r="C53" s="525"/>
      <c r="D53" s="525"/>
      <c r="E53" s="525"/>
      <c r="F53" s="525"/>
      <c r="G53" s="525"/>
      <c r="H53" s="525"/>
    </row>
    <row r="54" spans="1:10">
      <c r="A54" s="560" t="s">
        <v>614</v>
      </c>
      <c r="B54" s="560"/>
      <c r="C54" s="525"/>
      <c r="D54" s="525"/>
      <c r="E54" s="525"/>
      <c r="F54" s="525"/>
      <c r="G54" s="525"/>
      <c r="H54" s="525"/>
    </row>
    <row r="55" spans="1:10" ht="14.25" customHeight="1">
      <c r="A55" s="560" t="s">
        <v>613</v>
      </c>
      <c r="B55" s="570"/>
      <c r="C55" s="570"/>
      <c r="D55" s="570"/>
      <c r="E55" s="570"/>
      <c r="F55" s="570"/>
      <c r="G55" s="570"/>
      <c r="H55" s="570"/>
    </row>
    <row r="56" spans="1:10" ht="25.5" customHeight="1">
      <c r="A56" s="1034" t="str">
        <f>CONCATENATE("(3) Based on average concentrations of compounds found in LFG and an estimated LFG generation of ",FIXED(B71,0,FALSE)," scfm (2082), based on EPA's LandGEM 3.02 and calibrated on-site recovery using the site-specific k value from the 1999 Tier 3 Testing (0.007 1/year) and Lo value recommended in AP-42 (100 m3/Mg).")</f>
        <v>(3) Based on average concentrations of compounds found in LFG and an estimated LFG generation of 2,964 scfm (2082), based on EPA's LandGEM 3.02 and calibrated on-site recovery using the site-specific k value from the 1999 Tier 3 Testing (0.007 1/year) and Lo value recommended in AP-42 (100 m3/Mg).</v>
      </c>
      <c r="B56" s="1034"/>
      <c r="C56" s="1034"/>
      <c r="D56" s="1034"/>
      <c r="E56" s="1034"/>
      <c r="F56" s="1034"/>
      <c r="G56" s="1034"/>
      <c r="H56" s="1034"/>
    </row>
    <row r="57" spans="1:10">
      <c r="A57" s="560" t="s">
        <v>799</v>
      </c>
      <c r="B57" s="560"/>
      <c r="C57" s="525"/>
      <c r="D57" s="525"/>
      <c r="E57" s="525"/>
      <c r="F57" s="499"/>
      <c r="G57" s="499"/>
      <c r="H57" s="499"/>
    </row>
    <row r="58" spans="1:10">
      <c r="A58" s="545" t="s">
        <v>800</v>
      </c>
      <c r="B58" s="545"/>
      <c r="C58" s="525"/>
      <c r="D58" s="525"/>
      <c r="E58" s="525"/>
      <c r="F58" s="525"/>
      <c r="G58" s="499"/>
      <c r="H58" s="525"/>
    </row>
    <row r="59" spans="1:10">
      <c r="A59" s="532" t="s">
        <v>612</v>
      </c>
      <c r="B59" s="545"/>
      <c r="C59" s="525"/>
      <c r="D59" s="525"/>
      <c r="E59" s="525"/>
      <c r="F59" s="525"/>
      <c r="G59" s="525"/>
      <c r="H59" s="525"/>
    </row>
    <row r="60" spans="1:10">
      <c r="A60" s="561" t="s">
        <v>611</v>
      </c>
      <c r="B60" s="560"/>
      <c r="C60" s="525"/>
      <c r="D60" s="525"/>
      <c r="E60" s="525"/>
      <c r="F60" s="569"/>
      <c r="G60" s="525"/>
      <c r="H60" s="525"/>
    </row>
    <row r="61" spans="1:10">
      <c r="A61" s="568" t="s">
        <v>610</v>
      </c>
      <c r="B61" s="560"/>
      <c r="C61" s="525"/>
      <c r="D61" s="525"/>
      <c r="E61" s="525"/>
      <c r="F61" s="525"/>
      <c r="G61" s="523"/>
      <c r="H61" s="523"/>
    </row>
    <row r="62" spans="1:10">
      <c r="A62" s="567" t="s">
        <v>609</v>
      </c>
      <c r="B62" s="567"/>
      <c r="C62" s="499"/>
      <c r="D62" s="566"/>
      <c r="E62" s="499"/>
      <c r="F62" s="499"/>
      <c r="G62" s="499"/>
      <c r="H62" s="499"/>
    </row>
    <row r="63" spans="1:10">
      <c r="A63" s="565" t="s">
        <v>608</v>
      </c>
      <c r="B63" s="564"/>
      <c r="C63" s="563"/>
      <c r="D63" s="563"/>
      <c r="E63" s="563"/>
      <c r="F63" s="563"/>
      <c r="G63" s="533"/>
      <c r="H63" s="533"/>
      <c r="J63" s="562">
        <v>8760</v>
      </c>
    </row>
    <row r="64" spans="1:10">
      <c r="A64" s="1034" t="s">
        <v>607</v>
      </c>
      <c r="B64" s="1034"/>
      <c r="C64" s="1034"/>
      <c r="D64" s="1034"/>
      <c r="E64" s="1034"/>
      <c r="F64" s="1034"/>
      <c r="G64" s="1034"/>
      <c r="H64" s="1034"/>
    </row>
    <row r="65" spans="1:8" ht="40.5" customHeight="1">
      <c r="A65" s="1034" t="s">
        <v>801</v>
      </c>
      <c r="B65" s="1034"/>
      <c r="C65" s="1034"/>
      <c r="D65" s="1034"/>
      <c r="E65" s="1034"/>
      <c r="F65" s="1034"/>
      <c r="G65" s="1034"/>
      <c r="H65" s="1034"/>
    </row>
    <row r="66" spans="1:8">
      <c r="A66" s="1034" t="s">
        <v>606</v>
      </c>
      <c r="B66" s="1034"/>
      <c r="C66" s="1034"/>
      <c r="D66" s="1034"/>
      <c r="E66" s="1034"/>
      <c r="F66" s="1034"/>
      <c r="G66" s="1034"/>
      <c r="H66" s="1034"/>
    </row>
    <row r="67" spans="1:8">
      <c r="A67" s="561"/>
      <c r="B67" s="560"/>
      <c r="C67" s="525"/>
      <c r="D67" s="525"/>
      <c r="E67" s="525"/>
      <c r="F67" s="525"/>
      <c r="G67" s="523"/>
      <c r="H67" s="523"/>
    </row>
    <row r="68" spans="1:8">
      <c r="A68" s="543" t="s">
        <v>605</v>
      </c>
      <c r="B68" s="560"/>
      <c r="C68" s="525"/>
      <c r="D68" s="525"/>
      <c r="E68" s="525"/>
      <c r="F68" s="559"/>
      <c r="G68" s="559"/>
      <c r="H68" s="523"/>
    </row>
    <row r="69" spans="1:8">
      <c r="A69" s="558" t="s">
        <v>604</v>
      </c>
      <c r="B69" s="557">
        <v>0.5</v>
      </c>
      <c r="C69" s="556" t="s">
        <v>603</v>
      </c>
      <c r="D69" s="556"/>
      <c r="E69" s="556"/>
      <c r="F69" s="556"/>
      <c r="G69" s="555"/>
      <c r="H69" s="523"/>
    </row>
    <row r="70" spans="1:8">
      <c r="A70" s="535" t="s">
        <v>602</v>
      </c>
      <c r="B70" s="554">
        <v>1</v>
      </c>
      <c r="C70" s="532"/>
      <c r="D70" s="525"/>
      <c r="E70" s="523"/>
      <c r="F70" s="523"/>
      <c r="G70" s="551"/>
      <c r="H70" s="523"/>
    </row>
    <row r="71" spans="1:8">
      <c r="A71" s="553" t="s">
        <v>601</v>
      </c>
      <c r="B71" s="552">
        <v>2964.1641513492132</v>
      </c>
      <c r="C71" s="532" t="s">
        <v>598</v>
      </c>
      <c r="D71" s="525"/>
      <c r="E71" s="532"/>
      <c r="F71" s="523"/>
      <c r="G71" s="551"/>
      <c r="H71" s="523"/>
    </row>
    <row r="72" spans="1:8">
      <c r="A72" s="553" t="s">
        <v>600</v>
      </c>
      <c r="B72" s="552">
        <f>882.461091414799*1.5</f>
        <v>1323.6916371221985</v>
      </c>
      <c r="C72" s="532" t="s">
        <v>598</v>
      </c>
      <c r="D72" s="525"/>
      <c r="E72" s="532"/>
      <c r="F72" s="523"/>
      <c r="G72" s="551"/>
      <c r="H72" s="523"/>
    </row>
    <row r="73" spans="1:8">
      <c r="A73" s="550" t="s">
        <v>599</v>
      </c>
      <c r="B73" s="549">
        <v>3000</v>
      </c>
      <c r="C73" s="548" t="s">
        <v>598</v>
      </c>
      <c r="D73" s="547"/>
      <c r="E73" s="548"/>
      <c r="F73" s="547"/>
      <c r="G73" s="546"/>
      <c r="H73" s="523"/>
    </row>
    <row r="74" spans="1:8">
      <c r="A74" s="545"/>
      <c r="B74" s="544"/>
      <c r="C74" s="532"/>
      <c r="D74" s="523"/>
      <c r="E74" s="532"/>
      <c r="F74" s="523"/>
      <c r="G74" s="523"/>
      <c r="H74" s="523"/>
    </row>
    <row r="75" spans="1:8" s="527" customFormat="1" ht="12.75">
      <c r="A75" s="543" t="s">
        <v>597</v>
      </c>
      <c r="B75" s="525"/>
      <c r="C75" s="542"/>
      <c r="D75" s="541"/>
      <c r="E75" s="532"/>
      <c r="F75" s="525"/>
      <c r="G75" s="525"/>
      <c r="H75" s="525"/>
    </row>
    <row r="76" spans="1:8" s="527" customFormat="1" ht="12.75">
      <c r="A76" s="540" t="s">
        <v>287</v>
      </c>
      <c r="B76" s="1035" t="s">
        <v>596</v>
      </c>
      <c r="C76" s="1036"/>
      <c r="D76" s="1037"/>
      <c r="E76" s="1038"/>
      <c r="F76" s="1038"/>
      <c r="G76" s="523"/>
      <c r="H76" s="523"/>
    </row>
    <row r="77" spans="1:8" s="527" customFormat="1" ht="12.75">
      <c r="A77" s="539" t="s">
        <v>9</v>
      </c>
      <c r="B77" s="534">
        <v>0.31</v>
      </c>
      <c r="C77" s="533" t="s">
        <v>594</v>
      </c>
      <c r="D77" s="535"/>
      <c r="E77" s="531"/>
      <c r="F77" s="531"/>
      <c r="G77" s="523"/>
      <c r="H77" s="523"/>
    </row>
    <row r="78" spans="1:8" s="527" customFormat="1" ht="15.75">
      <c r="A78" s="539" t="s">
        <v>595</v>
      </c>
      <c r="B78" s="534">
        <v>6.8000000000000005E-2</v>
      </c>
      <c r="C78" s="533" t="s">
        <v>594</v>
      </c>
      <c r="D78" s="535"/>
      <c r="E78" s="531"/>
      <c r="F78" s="531"/>
      <c r="G78" s="523"/>
      <c r="H78" s="523"/>
    </row>
    <row r="79" spans="1:8" s="527" customFormat="1" ht="12.75">
      <c r="A79" s="538" t="s">
        <v>593</v>
      </c>
      <c r="B79" s="537">
        <f>17/16700</f>
        <v>1.0179640718562875E-3</v>
      </c>
      <c r="C79" s="536" t="s">
        <v>592</v>
      </c>
      <c r="D79" s="535"/>
      <c r="E79" s="531"/>
      <c r="F79" s="531"/>
      <c r="G79" s="523"/>
      <c r="H79" s="523"/>
    </row>
    <row r="80" spans="1:8" s="527" customFormat="1" ht="12.75">
      <c r="A80" s="533"/>
      <c r="B80" s="534"/>
      <c r="C80" s="533"/>
      <c r="D80" s="532"/>
      <c r="E80" s="531"/>
      <c r="F80" s="531"/>
      <c r="G80" s="523"/>
      <c r="H80" s="523"/>
    </row>
    <row r="81" spans="1:8" s="527" customFormat="1" ht="12.75">
      <c r="A81" s="530" t="s">
        <v>591</v>
      </c>
      <c r="B81" s="525"/>
      <c r="C81" s="525"/>
      <c r="D81" s="530"/>
      <c r="E81" s="525"/>
      <c r="F81" s="499"/>
      <c r="G81" s="525"/>
      <c r="H81" s="525"/>
    </row>
    <row r="82" spans="1:8" s="527" customFormat="1" ht="12.75">
      <c r="A82" s="525" t="s">
        <v>375</v>
      </c>
      <c r="B82" s="525"/>
      <c r="C82" s="525"/>
      <c r="D82" s="529"/>
      <c r="E82" s="525"/>
      <c r="F82" s="525"/>
      <c r="G82" s="525"/>
      <c r="H82" s="525"/>
    </row>
    <row r="83" spans="1:8" s="527" customFormat="1" ht="12.75">
      <c r="A83" s="528" t="s">
        <v>590</v>
      </c>
      <c r="B83" s="525"/>
      <c r="C83" s="525"/>
      <c r="D83" s="525"/>
      <c r="E83" s="525"/>
      <c r="F83" s="525"/>
      <c r="G83" s="525"/>
      <c r="H83" s="525"/>
    </row>
    <row r="84" spans="1:8" s="527" customFormat="1" ht="12.75">
      <c r="A84" s="525" t="s">
        <v>589</v>
      </c>
      <c r="B84" s="525"/>
      <c r="C84" s="525"/>
      <c r="D84" s="525"/>
      <c r="E84" s="499"/>
      <c r="F84" s="499"/>
      <c r="G84" s="525"/>
      <c r="H84" s="525"/>
    </row>
    <row r="85" spans="1:8" s="527" customFormat="1">
      <c r="A85" s="525" t="s">
        <v>583</v>
      </c>
      <c r="B85" s="526"/>
      <c r="C85" s="525"/>
      <c r="D85" s="525"/>
      <c r="E85" s="499"/>
      <c r="F85" s="499"/>
      <c r="G85" s="525"/>
      <c r="H85" s="525"/>
    </row>
    <row r="86" spans="1:8" s="527" customFormat="1" ht="12.75">
      <c r="A86" s="525"/>
      <c r="B86" s="525"/>
      <c r="C86" s="525"/>
      <c r="D86" s="525"/>
      <c r="E86" s="525"/>
      <c r="F86" s="525"/>
      <c r="G86" s="525"/>
      <c r="H86" s="525"/>
    </row>
    <row r="87" spans="1:8" s="527" customFormat="1" ht="27.6" customHeight="1">
      <c r="A87" s="525" t="s">
        <v>588</v>
      </c>
      <c r="B87" s="525"/>
      <c r="C87" s="525"/>
      <c r="D87" s="525"/>
      <c r="E87" s="499"/>
      <c r="F87" s="499"/>
      <c r="G87" s="525"/>
      <c r="H87" s="525"/>
    </row>
    <row r="88" spans="1:8" s="527" customFormat="1">
      <c r="A88" s="525" t="s">
        <v>583</v>
      </c>
      <c r="B88" s="526"/>
      <c r="C88" s="526"/>
      <c r="D88" s="525"/>
      <c r="E88" s="499"/>
      <c r="F88" s="499"/>
      <c r="G88" s="525"/>
      <c r="H88" s="525"/>
    </row>
    <row r="89" spans="1:8" s="527" customFormat="1" ht="12.75">
      <c r="A89" s="525"/>
      <c r="B89" s="525"/>
      <c r="C89" s="525"/>
      <c r="D89" s="525"/>
      <c r="E89" s="525"/>
      <c r="F89" s="525"/>
      <c r="G89" s="525"/>
      <c r="H89" s="525"/>
    </row>
    <row r="90" spans="1:8" s="527" customFormat="1" ht="27.6" customHeight="1">
      <c r="A90" s="525" t="s">
        <v>587</v>
      </c>
      <c r="B90" s="525"/>
      <c r="C90" s="525"/>
      <c r="D90" s="525"/>
      <c r="E90" s="525"/>
      <c r="F90" s="525"/>
      <c r="G90" s="525"/>
      <c r="H90" s="525"/>
    </row>
    <row r="91" spans="1:8">
      <c r="A91" s="525"/>
      <c r="B91" s="525"/>
      <c r="C91" s="525"/>
      <c r="D91" s="525"/>
      <c r="E91" s="525"/>
      <c r="F91" s="525"/>
      <c r="G91" s="525"/>
      <c r="H91" s="525"/>
    </row>
    <row r="92" spans="1:8">
      <c r="A92" s="525" t="s">
        <v>586</v>
      </c>
      <c r="B92" s="525"/>
      <c r="C92" s="525"/>
      <c r="D92" s="525"/>
      <c r="E92" s="525"/>
      <c r="F92" s="523"/>
      <c r="G92" s="523"/>
      <c r="H92" s="525"/>
    </row>
    <row r="93" spans="1:8">
      <c r="A93" s="525"/>
      <c r="B93" s="525"/>
      <c r="C93" s="525"/>
      <c r="D93" s="525"/>
      <c r="E93" s="525"/>
      <c r="F93" s="523"/>
      <c r="G93" s="523"/>
      <c r="H93" s="525"/>
    </row>
    <row r="94" spans="1:8" ht="15.75">
      <c r="A94" s="524" t="s">
        <v>585</v>
      </c>
      <c r="B94" s="525"/>
      <c r="C94" s="525"/>
      <c r="D94" s="525"/>
      <c r="E94" s="525"/>
      <c r="F94" s="523"/>
      <c r="G94" s="523"/>
      <c r="H94" s="525"/>
    </row>
    <row r="95" spans="1:8">
      <c r="A95" s="525" t="s">
        <v>584</v>
      </c>
      <c r="B95" s="525"/>
      <c r="C95" s="525"/>
      <c r="D95" s="525"/>
      <c r="E95" s="499"/>
      <c r="F95" s="499"/>
      <c r="G95" s="525"/>
      <c r="H95" s="525"/>
    </row>
    <row r="96" spans="1:8">
      <c r="A96" s="525" t="s">
        <v>583</v>
      </c>
      <c r="B96" s="526"/>
      <c r="C96" s="525"/>
      <c r="D96" s="525"/>
      <c r="E96" s="499"/>
      <c r="F96" s="499"/>
      <c r="G96" s="525"/>
      <c r="H96" s="525"/>
    </row>
    <row r="97" spans="1:8">
      <c r="A97" s="525"/>
      <c r="B97" s="525"/>
      <c r="C97" s="525"/>
      <c r="D97" s="525"/>
      <c r="E97" s="525"/>
      <c r="F97" s="523"/>
      <c r="G97" s="523"/>
      <c r="H97" s="525"/>
    </row>
    <row r="98" spans="1:8" ht="15.75">
      <c r="A98" s="524" t="s">
        <v>582</v>
      </c>
      <c r="B98" s="523"/>
      <c r="C98" s="523"/>
      <c r="D98" s="523"/>
      <c r="E98" s="523"/>
      <c r="F98" s="523"/>
      <c r="G98" s="523"/>
      <c r="H98" s="525"/>
    </row>
    <row r="99" spans="1:8">
      <c r="A99" s="523" t="s">
        <v>581</v>
      </c>
      <c r="B99" s="523"/>
      <c r="C99" s="523"/>
      <c r="D99" s="523"/>
      <c r="E99" s="523"/>
      <c r="F99" s="523"/>
      <c r="G99" s="523"/>
      <c r="H99" s="499"/>
    </row>
    <row r="100" spans="1:8">
      <c r="A100" s="525"/>
      <c r="B100" s="499"/>
      <c r="C100" s="499"/>
      <c r="D100" s="499"/>
      <c r="E100" s="499"/>
      <c r="F100" s="499"/>
      <c r="G100" s="499"/>
      <c r="H100" s="499"/>
    </row>
    <row r="101" spans="1:8">
      <c r="A101" s="524" t="s">
        <v>580</v>
      </c>
      <c r="B101" s="499"/>
      <c r="C101" s="499"/>
      <c r="D101" s="499"/>
      <c r="E101" s="499"/>
      <c r="F101" s="499"/>
      <c r="G101" s="499"/>
      <c r="H101" s="499"/>
    </row>
    <row r="102" spans="1:8">
      <c r="A102" s="523" t="s">
        <v>579</v>
      </c>
      <c r="B102" s="499"/>
      <c r="C102" s="499"/>
      <c r="D102" s="499"/>
      <c r="E102" s="499"/>
      <c r="F102" s="499"/>
      <c r="G102" s="499"/>
      <c r="H102" s="499"/>
    </row>
  </sheetData>
  <mergeCells count="19">
    <mergeCell ref="B76:C76"/>
    <mergeCell ref="D76:F76"/>
    <mergeCell ref="A7:A8"/>
    <mergeCell ref="B7:B8"/>
    <mergeCell ref="C7:C8"/>
    <mergeCell ref="D7:I7"/>
    <mergeCell ref="A9:I9"/>
    <mergeCell ref="A48:I48"/>
    <mergeCell ref="A41:I41"/>
    <mergeCell ref="A47:I47"/>
    <mergeCell ref="A40:I40"/>
    <mergeCell ref="A56:H56"/>
    <mergeCell ref="A65:H65"/>
    <mergeCell ref="A66:H66"/>
    <mergeCell ref="A1:I1"/>
    <mergeCell ref="A2:I2"/>
    <mergeCell ref="A3:I3"/>
    <mergeCell ref="A4:I4"/>
    <mergeCell ref="A64:H64"/>
  </mergeCells>
  <printOptions horizontalCentered="1"/>
  <pageMargins left="0.75" right="0.75" top="1" bottom="0.65" header="0.3" footer="0.3"/>
  <pageSetup scale="54" firstPageNumber="13" fitToHeight="2" orientation="portrait" useFirstPageNumber="1" verticalDpi="4294967292" r:id="rId1"/>
  <headerFooter alignWithMargins="0">
    <oddFooter>&amp;CSection 6, Page &amp;P</oddFooter>
  </headerFooter>
  <rowBreaks count="1" manualBreakCount="1">
    <brk id="67" max="8"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XFD43"/>
  <sheetViews>
    <sheetView topLeftCell="A28" workbookViewId="0">
      <selection activeCell="C28" sqref="C28"/>
    </sheetView>
  </sheetViews>
  <sheetFormatPr defaultColWidth="9.7109375" defaultRowHeight="14.25"/>
  <cols>
    <col min="1" max="1" width="2.5703125" style="453" bestFit="1" customWidth="1"/>
    <col min="2" max="2" width="63.42578125" style="453" bestFit="1" customWidth="1"/>
    <col min="3" max="3" width="12.28515625" style="453" bestFit="1" customWidth="1"/>
    <col min="4" max="4" width="15.28515625" style="453" bestFit="1" customWidth="1"/>
    <col min="5" max="6" width="9.7109375" style="453"/>
    <col min="7" max="7" width="19.28515625" style="453" bestFit="1" customWidth="1"/>
    <col min="8" max="16384" width="9.7109375" style="453"/>
  </cols>
  <sheetData>
    <row r="1" spans="1:16384">
      <c r="A1" s="984" t="s">
        <v>724</v>
      </c>
      <c r="B1" s="984"/>
      <c r="C1" s="984"/>
      <c r="D1" s="984"/>
    </row>
    <row r="2" spans="1:16384">
      <c r="A2" s="984" t="s">
        <v>723</v>
      </c>
      <c r="B2" s="984"/>
      <c r="C2" s="984"/>
      <c r="D2" s="984"/>
    </row>
    <row r="3" spans="1:16384">
      <c r="A3" s="984" t="str">
        <f>'Table 3c Wind Erosion'!A3:K3</f>
        <v>CAMINO REAL LANDFILL</v>
      </c>
      <c r="B3" s="984"/>
      <c r="C3" s="984"/>
      <c r="D3" s="984"/>
    </row>
    <row r="4" spans="1:16384">
      <c r="A4" s="984" t="str">
        <f>'Table 3c Wind Erosion'!A4:K4</f>
        <v>SUNLAND PARK, NEW MEXICO</v>
      </c>
      <c r="B4" s="984"/>
      <c r="C4" s="984"/>
      <c r="D4" s="984"/>
    </row>
    <row r="5" spans="1:16384">
      <c r="A5" s="666"/>
      <c r="B5" s="666"/>
      <c r="C5" s="666"/>
      <c r="D5" s="666"/>
    </row>
    <row r="6" spans="1:16384">
      <c r="A6" s="1054" t="s">
        <v>722</v>
      </c>
      <c r="B6" s="1054"/>
      <c r="C6" s="1054"/>
      <c r="D6" s="1054"/>
      <c r="E6" s="1054"/>
      <c r="F6" s="1054"/>
      <c r="G6" s="1054"/>
      <c r="H6" s="1054"/>
      <c r="I6" s="1054"/>
      <c r="J6" s="1054"/>
      <c r="K6" s="1054"/>
      <c r="L6" s="1054"/>
      <c r="M6" s="1054"/>
      <c r="N6" s="1054"/>
      <c r="O6" s="1054"/>
      <c r="P6" s="1054"/>
      <c r="Q6" s="1054" t="s">
        <v>700</v>
      </c>
      <c r="R6" s="1054"/>
      <c r="S6" s="1054"/>
      <c r="T6" s="1054"/>
      <c r="U6" s="1054" t="s">
        <v>700</v>
      </c>
      <c r="V6" s="1054"/>
      <c r="W6" s="1054"/>
      <c r="X6" s="1054"/>
      <c r="Y6" s="1054" t="s">
        <v>700</v>
      </c>
      <c r="Z6" s="1054"/>
      <c r="AA6" s="1054"/>
      <c r="AB6" s="1054"/>
      <c r="AC6" s="1054" t="s">
        <v>700</v>
      </c>
      <c r="AD6" s="1054"/>
      <c r="AE6" s="1054"/>
      <c r="AF6" s="1054"/>
      <c r="AG6" s="1054" t="s">
        <v>700</v>
      </c>
      <c r="AH6" s="1054"/>
      <c r="AI6" s="1054"/>
      <c r="AJ6" s="1054"/>
      <c r="AK6" s="1054" t="s">
        <v>700</v>
      </c>
      <c r="AL6" s="1054"/>
      <c r="AM6" s="1054"/>
      <c r="AN6" s="1054"/>
      <c r="AO6" s="1054" t="s">
        <v>700</v>
      </c>
      <c r="AP6" s="1054"/>
      <c r="AQ6" s="1054"/>
      <c r="AR6" s="1054"/>
      <c r="AS6" s="1054" t="s">
        <v>700</v>
      </c>
      <c r="AT6" s="1054"/>
      <c r="AU6" s="1054"/>
      <c r="AV6" s="1054"/>
      <c r="AW6" s="1054" t="s">
        <v>700</v>
      </c>
      <c r="AX6" s="1054"/>
      <c r="AY6" s="1054"/>
      <c r="AZ6" s="1054"/>
      <c r="BA6" s="1054" t="s">
        <v>700</v>
      </c>
      <c r="BB6" s="1054"/>
      <c r="BC6" s="1054"/>
      <c r="BD6" s="1054"/>
      <c r="BE6" s="1054" t="s">
        <v>700</v>
      </c>
      <c r="BF6" s="1054"/>
      <c r="BG6" s="1054"/>
      <c r="BH6" s="1054"/>
      <c r="BI6" s="1054" t="s">
        <v>700</v>
      </c>
      <c r="BJ6" s="1054"/>
      <c r="BK6" s="1054"/>
      <c r="BL6" s="1054"/>
      <c r="BM6" s="1054" t="s">
        <v>700</v>
      </c>
      <c r="BN6" s="1054"/>
      <c r="BO6" s="1054"/>
      <c r="BP6" s="1054"/>
      <c r="BQ6" s="1054" t="s">
        <v>700</v>
      </c>
      <c r="BR6" s="1054"/>
      <c r="BS6" s="1054"/>
      <c r="BT6" s="1054"/>
      <c r="BU6" s="1054" t="s">
        <v>700</v>
      </c>
      <c r="BV6" s="1054"/>
      <c r="BW6" s="1054"/>
      <c r="BX6" s="1054"/>
      <c r="BY6" s="1054" t="s">
        <v>700</v>
      </c>
      <c r="BZ6" s="1054"/>
      <c r="CA6" s="1054"/>
      <c r="CB6" s="1054"/>
      <c r="CC6" s="1054" t="s">
        <v>700</v>
      </c>
      <c r="CD6" s="1054"/>
      <c r="CE6" s="1054"/>
      <c r="CF6" s="1054"/>
      <c r="CG6" s="1054" t="s">
        <v>700</v>
      </c>
      <c r="CH6" s="1054"/>
      <c r="CI6" s="1054"/>
      <c r="CJ6" s="1054"/>
      <c r="CK6" s="1054" t="s">
        <v>700</v>
      </c>
      <c r="CL6" s="1054"/>
      <c r="CM6" s="1054"/>
      <c r="CN6" s="1054"/>
      <c r="CO6" s="1054" t="s">
        <v>700</v>
      </c>
      <c r="CP6" s="1054"/>
      <c r="CQ6" s="1054"/>
      <c r="CR6" s="1054"/>
      <c r="CS6" s="1054" t="s">
        <v>700</v>
      </c>
      <c r="CT6" s="1054"/>
      <c r="CU6" s="1054"/>
      <c r="CV6" s="1054"/>
      <c r="CW6" s="1054" t="s">
        <v>700</v>
      </c>
      <c r="CX6" s="1054"/>
      <c r="CY6" s="1054"/>
      <c r="CZ6" s="1054"/>
      <c r="DA6" s="1054" t="s">
        <v>700</v>
      </c>
      <c r="DB6" s="1054"/>
      <c r="DC6" s="1054"/>
      <c r="DD6" s="1054"/>
      <c r="DE6" s="1054" t="s">
        <v>700</v>
      </c>
      <c r="DF6" s="1054"/>
      <c r="DG6" s="1054"/>
      <c r="DH6" s="1054"/>
      <c r="DI6" s="1054" t="s">
        <v>700</v>
      </c>
      <c r="DJ6" s="1054"/>
      <c r="DK6" s="1054"/>
      <c r="DL6" s="1054"/>
      <c r="DM6" s="1054" t="s">
        <v>700</v>
      </c>
      <c r="DN6" s="1054"/>
      <c r="DO6" s="1054"/>
      <c r="DP6" s="1054"/>
      <c r="DQ6" s="1054" t="s">
        <v>700</v>
      </c>
      <c r="DR6" s="1054"/>
      <c r="DS6" s="1054"/>
      <c r="DT6" s="1054"/>
      <c r="DU6" s="1054" t="s">
        <v>700</v>
      </c>
      <c r="DV6" s="1054"/>
      <c r="DW6" s="1054"/>
      <c r="DX6" s="1054"/>
      <c r="DY6" s="1054" t="s">
        <v>700</v>
      </c>
      <c r="DZ6" s="1054"/>
      <c r="EA6" s="1054"/>
      <c r="EB6" s="1054"/>
      <c r="EC6" s="1054" t="s">
        <v>700</v>
      </c>
      <c r="ED6" s="1054"/>
      <c r="EE6" s="1054"/>
      <c r="EF6" s="1054"/>
      <c r="EG6" s="1054" t="s">
        <v>700</v>
      </c>
      <c r="EH6" s="1054"/>
      <c r="EI6" s="1054"/>
      <c r="EJ6" s="1054"/>
      <c r="EK6" s="1054" t="s">
        <v>700</v>
      </c>
      <c r="EL6" s="1054"/>
      <c r="EM6" s="1054"/>
      <c r="EN6" s="1054"/>
      <c r="EO6" s="1054" t="s">
        <v>700</v>
      </c>
      <c r="EP6" s="1054"/>
      <c r="EQ6" s="1054"/>
      <c r="ER6" s="1054"/>
      <c r="ES6" s="1054" t="s">
        <v>700</v>
      </c>
      <c r="ET6" s="1054"/>
      <c r="EU6" s="1054"/>
      <c r="EV6" s="1054"/>
      <c r="EW6" s="1054" t="s">
        <v>700</v>
      </c>
      <c r="EX6" s="1054"/>
      <c r="EY6" s="1054"/>
      <c r="EZ6" s="1054"/>
      <c r="FA6" s="1054" t="s">
        <v>700</v>
      </c>
      <c r="FB6" s="1054"/>
      <c r="FC6" s="1054"/>
      <c r="FD6" s="1054"/>
      <c r="FE6" s="1054" t="s">
        <v>700</v>
      </c>
      <c r="FF6" s="1054"/>
      <c r="FG6" s="1054"/>
      <c r="FH6" s="1054"/>
      <c r="FI6" s="1054" t="s">
        <v>700</v>
      </c>
      <c r="FJ6" s="1054"/>
      <c r="FK6" s="1054"/>
      <c r="FL6" s="1054"/>
      <c r="FM6" s="1054" t="s">
        <v>700</v>
      </c>
      <c r="FN6" s="1054"/>
      <c r="FO6" s="1054"/>
      <c r="FP6" s="1054"/>
      <c r="FQ6" s="1054" t="s">
        <v>700</v>
      </c>
      <c r="FR6" s="1054"/>
      <c r="FS6" s="1054"/>
      <c r="FT6" s="1054"/>
      <c r="FU6" s="1054" t="s">
        <v>700</v>
      </c>
      <c r="FV6" s="1054"/>
      <c r="FW6" s="1054"/>
      <c r="FX6" s="1054"/>
      <c r="FY6" s="1054" t="s">
        <v>700</v>
      </c>
      <c r="FZ6" s="1054"/>
      <c r="GA6" s="1054"/>
      <c r="GB6" s="1054"/>
      <c r="GC6" s="1054" t="s">
        <v>700</v>
      </c>
      <c r="GD6" s="1054"/>
      <c r="GE6" s="1054"/>
      <c r="GF6" s="1054"/>
      <c r="GG6" s="1054" t="s">
        <v>700</v>
      </c>
      <c r="GH6" s="1054"/>
      <c r="GI6" s="1054"/>
      <c r="GJ6" s="1054"/>
      <c r="GK6" s="1054" t="s">
        <v>700</v>
      </c>
      <c r="GL6" s="1054"/>
      <c r="GM6" s="1054"/>
      <c r="GN6" s="1054"/>
      <c r="GO6" s="1054" t="s">
        <v>700</v>
      </c>
      <c r="GP6" s="1054"/>
      <c r="GQ6" s="1054"/>
      <c r="GR6" s="1054"/>
      <c r="GS6" s="1054" t="s">
        <v>700</v>
      </c>
      <c r="GT6" s="1054"/>
      <c r="GU6" s="1054"/>
      <c r="GV6" s="1054"/>
      <c r="GW6" s="1054" t="s">
        <v>700</v>
      </c>
      <c r="GX6" s="1054"/>
      <c r="GY6" s="1054"/>
      <c r="GZ6" s="1054"/>
      <c r="HA6" s="1054" t="s">
        <v>700</v>
      </c>
      <c r="HB6" s="1054"/>
      <c r="HC6" s="1054"/>
      <c r="HD6" s="1054"/>
      <c r="HE6" s="1054" t="s">
        <v>700</v>
      </c>
      <c r="HF6" s="1054"/>
      <c r="HG6" s="1054"/>
      <c r="HH6" s="1054"/>
      <c r="HI6" s="1054" t="s">
        <v>700</v>
      </c>
      <c r="HJ6" s="1054"/>
      <c r="HK6" s="1054"/>
      <c r="HL6" s="1054"/>
      <c r="HM6" s="1054" t="s">
        <v>700</v>
      </c>
      <c r="HN6" s="1054"/>
      <c r="HO6" s="1054"/>
      <c r="HP6" s="1054"/>
      <c r="HQ6" s="1054" t="s">
        <v>700</v>
      </c>
      <c r="HR6" s="1054"/>
      <c r="HS6" s="1054"/>
      <c r="HT6" s="1054"/>
      <c r="HU6" s="1054" t="s">
        <v>700</v>
      </c>
      <c r="HV6" s="1054"/>
      <c r="HW6" s="1054"/>
      <c r="HX6" s="1054"/>
      <c r="HY6" s="1054" t="s">
        <v>700</v>
      </c>
      <c r="HZ6" s="1054"/>
      <c r="IA6" s="1054"/>
      <c r="IB6" s="1054"/>
      <c r="IC6" s="1054" t="s">
        <v>700</v>
      </c>
      <c r="ID6" s="1054"/>
      <c r="IE6" s="1054"/>
      <c r="IF6" s="1054"/>
      <c r="IG6" s="1054" t="s">
        <v>700</v>
      </c>
      <c r="IH6" s="1054"/>
      <c r="II6" s="1054"/>
      <c r="IJ6" s="1054"/>
      <c r="IK6" s="1054" t="s">
        <v>700</v>
      </c>
      <c r="IL6" s="1054"/>
      <c r="IM6" s="1054"/>
      <c r="IN6" s="1054"/>
      <c r="IO6" s="1054" t="s">
        <v>700</v>
      </c>
      <c r="IP6" s="1054"/>
      <c r="IQ6" s="1054"/>
      <c r="IR6" s="1054"/>
      <c r="IS6" s="1054" t="s">
        <v>700</v>
      </c>
      <c r="IT6" s="1054"/>
      <c r="IU6" s="1054"/>
      <c r="IV6" s="1054"/>
      <c r="IW6" s="1054" t="s">
        <v>700</v>
      </c>
      <c r="IX6" s="1054"/>
      <c r="IY6" s="1054"/>
      <c r="IZ6" s="1054"/>
      <c r="JA6" s="1054" t="s">
        <v>700</v>
      </c>
      <c r="JB6" s="1054"/>
      <c r="JC6" s="1054"/>
      <c r="JD6" s="1054"/>
      <c r="JE6" s="1054" t="s">
        <v>700</v>
      </c>
      <c r="JF6" s="1054"/>
      <c r="JG6" s="1054"/>
      <c r="JH6" s="1054"/>
      <c r="JI6" s="1054" t="s">
        <v>700</v>
      </c>
      <c r="JJ6" s="1054"/>
      <c r="JK6" s="1054"/>
      <c r="JL6" s="1054"/>
      <c r="JM6" s="1054" t="s">
        <v>700</v>
      </c>
      <c r="JN6" s="1054"/>
      <c r="JO6" s="1054"/>
      <c r="JP6" s="1054"/>
      <c r="JQ6" s="1054" t="s">
        <v>700</v>
      </c>
      <c r="JR6" s="1054"/>
      <c r="JS6" s="1054"/>
      <c r="JT6" s="1054"/>
      <c r="JU6" s="1054" t="s">
        <v>700</v>
      </c>
      <c r="JV6" s="1054"/>
      <c r="JW6" s="1054"/>
      <c r="JX6" s="1054"/>
      <c r="JY6" s="1054" t="s">
        <v>700</v>
      </c>
      <c r="JZ6" s="1054"/>
      <c r="KA6" s="1054"/>
      <c r="KB6" s="1054"/>
      <c r="KC6" s="1054" t="s">
        <v>700</v>
      </c>
      <c r="KD6" s="1054"/>
      <c r="KE6" s="1054"/>
      <c r="KF6" s="1054"/>
      <c r="KG6" s="1054" t="s">
        <v>700</v>
      </c>
      <c r="KH6" s="1054"/>
      <c r="KI6" s="1054"/>
      <c r="KJ6" s="1054"/>
      <c r="KK6" s="1054" t="s">
        <v>700</v>
      </c>
      <c r="KL6" s="1054"/>
      <c r="KM6" s="1054"/>
      <c r="KN6" s="1054"/>
      <c r="KO6" s="1054" t="s">
        <v>700</v>
      </c>
      <c r="KP6" s="1054"/>
      <c r="KQ6" s="1054"/>
      <c r="KR6" s="1054"/>
      <c r="KS6" s="1054" t="s">
        <v>700</v>
      </c>
      <c r="KT6" s="1054"/>
      <c r="KU6" s="1054"/>
      <c r="KV6" s="1054"/>
      <c r="KW6" s="1054" t="s">
        <v>700</v>
      </c>
      <c r="KX6" s="1054"/>
      <c r="KY6" s="1054"/>
      <c r="KZ6" s="1054"/>
      <c r="LA6" s="1054" t="s">
        <v>700</v>
      </c>
      <c r="LB6" s="1054"/>
      <c r="LC6" s="1054"/>
      <c r="LD6" s="1054"/>
      <c r="LE6" s="1054" t="s">
        <v>700</v>
      </c>
      <c r="LF6" s="1054"/>
      <c r="LG6" s="1054"/>
      <c r="LH6" s="1054"/>
      <c r="LI6" s="1054" t="s">
        <v>700</v>
      </c>
      <c r="LJ6" s="1054"/>
      <c r="LK6" s="1054"/>
      <c r="LL6" s="1054"/>
      <c r="LM6" s="1054" t="s">
        <v>700</v>
      </c>
      <c r="LN6" s="1054"/>
      <c r="LO6" s="1054"/>
      <c r="LP6" s="1054"/>
      <c r="LQ6" s="1054" t="s">
        <v>700</v>
      </c>
      <c r="LR6" s="1054"/>
      <c r="LS6" s="1054"/>
      <c r="LT6" s="1054"/>
      <c r="LU6" s="1054" t="s">
        <v>700</v>
      </c>
      <c r="LV6" s="1054"/>
      <c r="LW6" s="1054"/>
      <c r="LX6" s="1054"/>
      <c r="LY6" s="1054" t="s">
        <v>700</v>
      </c>
      <c r="LZ6" s="1054"/>
      <c r="MA6" s="1054"/>
      <c r="MB6" s="1054"/>
      <c r="MC6" s="1054" t="s">
        <v>700</v>
      </c>
      <c r="MD6" s="1054"/>
      <c r="ME6" s="1054"/>
      <c r="MF6" s="1054"/>
      <c r="MG6" s="1054" t="s">
        <v>700</v>
      </c>
      <c r="MH6" s="1054"/>
      <c r="MI6" s="1054"/>
      <c r="MJ6" s="1054"/>
      <c r="MK6" s="1054" t="s">
        <v>700</v>
      </c>
      <c r="ML6" s="1054"/>
      <c r="MM6" s="1054"/>
      <c r="MN6" s="1054"/>
      <c r="MO6" s="1054" t="s">
        <v>700</v>
      </c>
      <c r="MP6" s="1054"/>
      <c r="MQ6" s="1054"/>
      <c r="MR6" s="1054"/>
      <c r="MS6" s="1054" t="s">
        <v>700</v>
      </c>
      <c r="MT6" s="1054"/>
      <c r="MU6" s="1054"/>
      <c r="MV6" s="1054"/>
      <c r="MW6" s="1054" t="s">
        <v>700</v>
      </c>
      <c r="MX6" s="1054"/>
      <c r="MY6" s="1054"/>
      <c r="MZ6" s="1054"/>
      <c r="NA6" s="1054" t="s">
        <v>700</v>
      </c>
      <c r="NB6" s="1054"/>
      <c r="NC6" s="1054"/>
      <c r="ND6" s="1054"/>
      <c r="NE6" s="1054" t="s">
        <v>700</v>
      </c>
      <c r="NF6" s="1054"/>
      <c r="NG6" s="1054"/>
      <c r="NH6" s="1054"/>
      <c r="NI6" s="1054" t="s">
        <v>700</v>
      </c>
      <c r="NJ6" s="1054"/>
      <c r="NK6" s="1054"/>
      <c r="NL6" s="1054"/>
      <c r="NM6" s="1054" t="s">
        <v>700</v>
      </c>
      <c r="NN6" s="1054"/>
      <c r="NO6" s="1054"/>
      <c r="NP6" s="1054"/>
      <c r="NQ6" s="1054" t="s">
        <v>700</v>
      </c>
      <c r="NR6" s="1054"/>
      <c r="NS6" s="1054"/>
      <c r="NT6" s="1054"/>
      <c r="NU6" s="1054" t="s">
        <v>700</v>
      </c>
      <c r="NV6" s="1054"/>
      <c r="NW6" s="1054"/>
      <c r="NX6" s="1054"/>
      <c r="NY6" s="1054" t="s">
        <v>700</v>
      </c>
      <c r="NZ6" s="1054"/>
      <c r="OA6" s="1054"/>
      <c r="OB6" s="1054"/>
      <c r="OC6" s="1054" t="s">
        <v>700</v>
      </c>
      <c r="OD6" s="1054"/>
      <c r="OE6" s="1054"/>
      <c r="OF6" s="1054"/>
      <c r="OG6" s="1054" t="s">
        <v>700</v>
      </c>
      <c r="OH6" s="1054"/>
      <c r="OI6" s="1054"/>
      <c r="OJ6" s="1054"/>
      <c r="OK6" s="1054" t="s">
        <v>700</v>
      </c>
      <c r="OL6" s="1054"/>
      <c r="OM6" s="1054"/>
      <c r="ON6" s="1054"/>
      <c r="OO6" s="1054" t="s">
        <v>700</v>
      </c>
      <c r="OP6" s="1054"/>
      <c r="OQ6" s="1054"/>
      <c r="OR6" s="1054"/>
      <c r="OS6" s="1054" t="s">
        <v>700</v>
      </c>
      <c r="OT6" s="1054"/>
      <c r="OU6" s="1054"/>
      <c r="OV6" s="1054"/>
      <c r="OW6" s="1054" t="s">
        <v>700</v>
      </c>
      <c r="OX6" s="1054"/>
      <c r="OY6" s="1054"/>
      <c r="OZ6" s="1054"/>
      <c r="PA6" s="1054" t="s">
        <v>700</v>
      </c>
      <c r="PB6" s="1054"/>
      <c r="PC6" s="1054"/>
      <c r="PD6" s="1054"/>
      <c r="PE6" s="1054" t="s">
        <v>700</v>
      </c>
      <c r="PF6" s="1054"/>
      <c r="PG6" s="1054"/>
      <c r="PH6" s="1054"/>
      <c r="PI6" s="1054" t="s">
        <v>700</v>
      </c>
      <c r="PJ6" s="1054"/>
      <c r="PK6" s="1054"/>
      <c r="PL6" s="1054"/>
      <c r="PM6" s="1054" t="s">
        <v>700</v>
      </c>
      <c r="PN6" s="1054"/>
      <c r="PO6" s="1054"/>
      <c r="PP6" s="1054"/>
      <c r="PQ6" s="1054" t="s">
        <v>700</v>
      </c>
      <c r="PR6" s="1054"/>
      <c r="PS6" s="1054"/>
      <c r="PT6" s="1054"/>
      <c r="PU6" s="1054" t="s">
        <v>700</v>
      </c>
      <c r="PV6" s="1054"/>
      <c r="PW6" s="1054"/>
      <c r="PX6" s="1054"/>
      <c r="PY6" s="1054" t="s">
        <v>700</v>
      </c>
      <c r="PZ6" s="1054"/>
      <c r="QA6" s="1054"/>
      <c r="QB6" s="1054"/>
      <c r="QC6" s="1054" t="s">
        <v>700</v>
      </c>
      <c r="QD6" s="1054"/>
      <c r="QE6" s="1054"/>
      <c r="QF6" s="1054"/>
      <c r="QG6" s="1054" t="s">
        <v>700</v>
      </c>
      <c r="QH6" s="1054"/>
      <c r="QI6" s="1054"/>
      <c r="QJ6" s="1054"/>
      <c r="QK6" s="1054" t="s">
        <v>700</v>
      </c>
      <c r="QL6" s="1054"/>
      <c r="QM6" s="1054"/>
      <c r="QN6" s="1054"/>
      <c r="QO6" s="1054" t="s">
        <v>700</v>
      </c>
      <c r="QP6" s="1054"/>
      <c r="QQ6" s="1054"/>
      <c r="QR6" s="1054"/>
      <c r="QS6" s="1054" t="s">
        <v>700</v>
      </c>
      <c r="QT6" s="1054"/>
      <c r="QU6" s="1054"/>
      <c r="QV6" s="1054"/>
      <c r="QW6" s="1054" t="s">
        <v>700</v>
      </c>
      <c r="QX6" s="1054"/>
      <c r="QY6" s="1054"/>
      <c r="QZ6" s="1054"/>
      <c r="RA6" s="1054" t="s">
        <v>700</v>
      </c>
      <c r="RB6" s="1054"/>
      <c r="RC6" s="1054"/>
      <c r="RD6" s="1054"/>
      <c r="RE6" s="1054" t="s">
        <v>700</v>
      </c>
      <c r="RF6" s="1054"/>
      <c r="RG6" s="1054"/>
      <c r="RH6" s="1054"/>
      <c r="RI6" s="1054" t="s">
        <v>700</v>
      </c>
      <c r="RJ6" s="1054"/>
      <c r="RK6" s="1054"/>
      <c r="RL6" s="1054"/>
      <c r="RM6" s="1054" t="s">
        <v>700</v>
      </c>
      <c r="RN6" s="1054"/>
      <c r="RO6" s="1054"/>
      <c r="RP6" s="1054"/>
      <c r="RQ6" s="1054" t="s">
        <v>700</v>
      </c>
      <c r="RR6" s="1054"/>
      <c r="RS6" s="1054"/>
      <c r="RT6" s="1054"/>
      <c r="RU6" s="1054" t="s">
        <v>700</v>
      </c>
      <c r="RV6" s="1054"/>
      <c r="RW6" s="1054"/>
      <c r="RX6" s="1054"/>
      <c r="RY6" s="1054" t="s">
        <v>700</v>
      </c>
      <c r="RZ6" s="1054"/>
      <c r="SA6" s="1054"/>
      <c r="SB6" s="1054"/>
      <c r="SC6" s="1054" t="s">
        <v>700</v>
      </c>
      <c r="SD6" s="1054"/>
      <c r="SE6" s="1054"/>
      <c r="SF6" s="1054"/>
      <c r="SG6" s="1054" t="s">
        <v>700</v>
      </c>
      <c r="SH6" s="1054"/>
      <c r="SI6" s="1054"/>
      <c r="SJ6" s="1054"/>
      <c r="SK6" s="1054" t="s">
        <v>700</v>
      </c>
      <c r="SL6" s="1054"/>
      <c r="SM6" s="1054"/>
      <c r="SN6" s="1054"/>
      <c r="SO6" s="1054" t="s">
        <v>700</v>
      </c>
      <c r="SP6" s="1054"/>
      <c r="SQ6" s="1054"/>
      <c r="SR6" s="1054"/>
      <c r="SS6" s="1054" t="s">
        <v>700</v>
      </c>
      <c r="ST6" s="1054"/>
      <c r="SU6" s="1054"/>
      <c r="SV6" s="1054"/>
      <c r="SW6" s="1054" t="s">
        <v>700</v>
      </c>
      <c r="SX6" s="1054"/>
      <c r="SY6" s="1054"/>
      <c r="SZ6" s="1054"/>
      <c r="TA6" s="1054" t="s">
        <v>700</v>
      </c>
      <c r="TB6" s="1054"/>
      <c r="TC6" s="1054"/>
      <c r="TD6" s="1054"/>
      <c r="TE6" s="1054" t="s">
        <v>700</v>
      </c>
      <c r="TF6" s="1054"/>
      <c r="TG6" s="1054"/>
      <c r="TH6" s="1054"/>
      <c r="TI6" s="1054" t="s">
        <v>700</v>
      </c>
      <c r="TJ6" s="1054"/>
      <c r="TK6" s="1054"/>
      <c r="TL6" s="1054"/>
      <c r="TM6" s="1054" t="s">
        <v>700</v>
      </c>
      <c r="TN6" s="1054"/>
      <c r="TO6" s="1054"/>
      <c r="TP6" s="1054"/>
      <c r="TQ6" s="1054" t="s">
        <v>700</v>
      </c>
      <c r="TR6" s="1054"/>
      <c r="TS6" s="1054"/>
      <c r="TT6" s="1054"/>
      <c r="TU6" s="1054" t="s">
        <v>700</v>
      </c>
      <c r="TV6" s="1054"/>
      <c r="TW6" s="1054"/>
      <c r="TX6" s="1054"/>
      <c r="TY6" s="1054" t="s">
        <v>700</v>
      </c>
      <c r="TZ6" s="1054"/>
      <c r="UA6" s="1054"/>
      <c r="UB6" s="1054"/>
      <c r="UC6" s="1054" t="s">
        <v>700</v>
      </c>
      <c r="UD6" s="1054"/>
      <c r="UE6" s="1054"/>
      <c r="UF6" s="1054"/>
      <c r="UG6" s="1054" t="s">
        <v>700</v>
      </c>
      <c r="UH6" s="1054"/>
      <c r="UI6" s="1054"/>
      <c r="UJ6" s="1054"/>
      <c r="UK6" s="1054" t="s">
        <v>700</v>
      </c>
      <c r="UL6" s="1054"/>
      <c r="UM6" s="1054"/>
      <c r="UN6" s="1054"/>
      <c r="UO6" s="1054" t="s">
        <v>700</v>
      </c>
      <c r="UP6" s="1054"/>
      <c r="UQ6" s="1054"/>
      <c r="UR6" s="1054"/>
      <c r="US6" s="1054" t="s">
        <v>700</v>
      </c>
      <c r="UT6" s="1054"/>
      <c r="UU6" s="1054"/>
      <c r="UV6" s="1054"/>
      <c r="UW6" s="1054" t="s">
        <v>700</v>
      </c>
      <c r="UX6" s="1054"/>
      <c r="UY6" s="1054"/>
      <c r="UZ6" s="1054"/>
      <c r="VA6" s="1054" t="s">
        <v>700</v>
      </c>
      <c r="VB6" s="1054"/>
      <c r="VC6" s="1054"/>
      <c r="VD6" s="1054"/>
      <c r="VE6" s="1054" t="s">
        <v>700</v>
      </c>
      <c r="VF6" s="1054"/>
      <c r="VG6" s="1054"/>
      <c r="VH6" s="1054"/>
      <c r="VI6" s="1054" t="s">
        <v>700</v>
      </c>
      <c r="VJ6" s="1054"/>
      <c r="VK6" s="1054"/>
      <c r="VL6" s="1054"/>
      <c r="VM6" s="1054" t="s">
        <v>700</v>
      </c>
      <c r="VN6" s="1054"/>
      <c r="VO6" s="1054"/>
      <c r="VP6" s="1054"/>
      <c r="VQ6" s="1054" t="s">
        <v>700</v>
      </c>
      <c r="VR6" s="1054"/>
      <c r="VS6" s="1054"/>
      <c r="VT6" s="1054"/>
      <c r="VU6" s="1054" t="s">
        <v>700</v>
      </c>
      <c r="VV6" s="1054"/>
      <c r="VW6" s="1054"/>
      <c r="VX6" s="1054"/>
      <c r="VY6" s="1054" t="s">
        <v>700</v>
      </c>
      <c r="VZ6" s="1054"/>
      <c r="WA6" s="1054"/>
      <c r="WB6" s="1054"/>
      <c r="WC6" s="1054" t="s">
        <v>700</v>
      </c>
      <c r="WD6" s="1054"/>
      <c r="WE6" s="1054"/>
      <c r="WF6" s="1054"/>
      <c r="WG6" s="1054" t="s">
        <v>700</v>
      </c>
      <c r="WH6" s="1054"/>
      <c r="WI6" s="1054"/>
      <c r="WJ6" s="1054"/>
      <c r="WK6" s="1054" t="s">
        <v>700</v>
      </c>
      <c r="WL6" s="1054"/>
      <c r="WM6" s="1054"/>
      <c r="WN6" s="1054"/>
      <c r="WO6" s="1054" t="s">
        <v>700</v>
      </c>
      <c r="WP6" s="1054"/>
      <c r="WQ6" s="1054"/>
      <c r="WR6" s="1054"/>
      <c r="WS6" s="1054" t="s">
        <v>700</v>
      </c>
      <c r="WT6" s="1054"/>
      <c r="WU6" s="1054"/>
      <c r="WV6" s="1054"/>
      <c r="WW6" s="1054" t="s">
        <v>700</v>
      </c>
      <c r="WX6" s="1054"/>
      <c r="WY6" s="1054"/>
      <c r="WZ6" s="1054"/>
      <c r="XA6" s="1054" t="s">
        <v>700</v>
      </c>
      <c r="XB6" s="1054"/>
      <c r="XC6" s="1054"/>
      <c r="XD6" s="1054"/>
      <c r="XE6" s="1054" t="s">
        <v>700</v>
      </c>
      <c r="XF6" s="1054"/>
      <c r="XG6" s="1054"/>
      <c r="XH6" s="1054"/>
      <c r="XI6" s="1054" t="s">
        <v>700</v>
      </c>
      <c r="XJ6" s="1054"/>
      <c r="XK6" s="1054"/>
      <c r="XL6" s="1054"/>
      <c r="XM6" s="1054" t="s">
        <v>700</v>
      </c>
      <c r="XN6" s="1054"/>
      <c r="XO6" s="1054"/>
      <c r="XP6" s="1054"/>
      <c r="XQ6" s="1054" t="s">
        <v>700</v>
      </c>
      <c r="XR6" s="1054"/>
      <c r="XS6" s="1054"/>
      <c r="XT6" s="1054"/>
      <c r="XU6" s="1054" t="s">
        <v>700</v>
      </c>
      <c r="XV6" s="1054"/>
      <c r="XW6" s="1054"/>
      <c r="XX6" s="1054"/>
      <c r="XY6" s="1054" t="s">
        <v>700</v>
      </c>
      <c r="XZ6" s="1054"/>
      <c r="YA6" s="1054"/>
      <c r="YB6" s="1054"/>
      <c r="YC6" s="1054" t="s">
        <v>700</v>
      </c>
      <c r="YD6" s="1054"/>
      <c r="YE6" s="1054"/>
      <c r="YF6" s="1054"/>
      <c r="YG6" s="1054" t="s">
        <v>700</v>
      </c>
      <c r="YH6" s="1054"/>
      <c r="YI6" s="1054"/>
      <c r="YJ6" s="1054"/>
      <c r="YK6" s="1054" t="s">
        <v>700</v>
      </c>
      <c r="YL6" s="1054"/>
      <c r="YM6" s="1054"/>
      <c r="YN6" s="1054"/>
      <c r="YO6" s="1054" t="s">
        <v>700</v>
      </c>
      <c r="YP6" s="1054"/>
      <c r="YQ6" s="1054"/>
      <c r="YR6" s="1054"/>
      <c r="YS6" s="1054" t="s">
        <v>700</v>
      </c>
      <c r="YT6" s="1054"/>
      <c r="YU6" s="1054"/>
      <c r="YV6" s="1054"/>
      <c r="YW6" s="1054" t="s">
        <v>700</v>
      </c>
      <c r="YX6" s="1054"/>
      <c r="YY6" s="1054"/>
      <c r="YZ6" s="1054"/>
      <c r="ZA6" s="1054" t="s">
        <v>700</v>
      </c>
      <c r="ZB6" s="1054"/>
      <c r="ZC6" s="1054"/>
      <c r="ZD6" s="1054"/>
      <c r="ZE6" s="1054" t="s">
        <v>700</v>
      </c>
      <c r="ZF6" s="1054"/>
      <c r="ZG6" s="1054"/>
      <c r="ZH6" s="1054"/>
      <c r="ZI6" s="1054" t="s">
        <v>700</v>
      </c>
      <c r="ZJ6" s="1054"/>
      <c r="ZK6" s="1054"/>
      <c r="ZL6" s="1054"/>
      <c r="ZM6" s="1054" t="s">
        <v>700</v>
      </c>
      <c r="ZN6" s="1054"/>
      <c r="ZO6" s="1054"/>
      <c r="ZP6" s="1054"/>
      <c r="ZQ6" s="1054" t="s">
        <v>700</v>
      </c>
      <c r="ZR6" s="1054"/>
      <c r="ZS6" s="1054"/>
      <c r="ZT6" s="1054"/>
      <c r="ZU6" s="1054" t="s">
        <v>700</v>
      </c>
      <c r="ZV6" s="1054"/>
      <c r="ZW6" s="1054"/>
      <c r="ZX6" s="1054"/>
      <c r="ZY6" s="1054" t="s">
        <v>700</v>
      </c>
      <c r="ZZ6" s="1054"/>
      <c r="AAA6" s="1054"/>
      <c r="AAB6" s="1054"/>
      <c r="AAC6" s="1054" t="s">
        <v>700</v>
      </c>
      <c r="AAD6" s="1054"/>
      <c r="AAE6" s="1054"/>
      <c r="AAF6" s="1054"/>
      <c r="AAG6" s="1054" t="s">
        <v>700</v>
      </c>
      <c r="AAH6" s="1054"/>
      <c r="AAI6" s="1054"/>
      <c r="AAJ6" s="1054"/>
      <c r="AAK6" s="1054" t="s">
        <v>700</v>
      </c>
      <c r="AAL6" s="1054"/>
      <c r="AAM6" s="1054"/>
      <c r="AAN6" s="1054"/>
      <c r="AAO6" s="1054" t="s">
        <v>700</v>
      </c>
      <c r="AAP6" s="1054"/>
      <c r="AAQ6" s="1054"/>
      <c r="AAR6" s="1054"/>
      <c r="AAS6" s="1054" t="s">
        <v>700</v>
      </c>
      <c r="AAT6" s="1054"/>
      <c r="AAU6" s="1054"/>
      <c r="AAV6" s="1054"/>
      <c r="AAW6" s="1054" t="s">
        <v>700</v>
      </c>
      <c r="AAX6" s="1054"/>
      <c r="AAY6" s="1054"/>
      <c r="AAZ6" s="1054"/>
      <c r="ABA6" s="1054" t="s">
        <v>700</v>
      </c>
      <c r="ABB6" s="1054"/>
      <c r="ABC6" s="1054"/>
      <c r="ABD6" s="1054"/>
      <c r="ABE6" s="1054" t="s">
        <v>700</v>
      </c>
      <c r="ABF6" s="1054"/>
      <c r="ABG6" s="1054"/>
      <c r="ABH6" s="1054"/>
      <c r="ABI6" s="1054" t="s">
        <v>700</v>
      </c>
      <c r="ABJ6" s="1054"/>
      <c r="ABK6" s="1054"/>
      <c r="ABL6" s="1054"/>
      <c r="ABM6" s="1054" t="s">
        <v>700</v>
      </c>
      <c r="ABN6" s="1054"/>
      <c r="ABO6" s="1054"/>
      <c r="ABP6" s="1054"/>
      <c r="ABQ6" s="1054" t="s">
        <v>700</v>
      </c>
      <c r="ABR6" s="1054"/>
      <c r="ABS6" s="1054"/>
      <c r="ABT6" s="1054"/>
      <c r="ABU6" s="1054" t="s">
        <v>700</v>
      </c>
      <c r="ABV6" s="1054"/>
      <c r="ABW6" s="1054"/>
      <c r="ABX6" s="1054"/>
      <c r="ABY6" s="1054" t="s">
        <v>700</v>
      </c>
      <c r="ABZ6" s="1054"/>
      <c r="ACA6" s="1054"/>
      <c r="ACB6" s="1054"/>
      <c r="ACC6" s="1054" t="s">
        <v>700</v>
      </c>
      <c r="ACD6" s="1054"/>
      <c r="ACE6" s="1054"/>
      <c r="ACF6" s="1054"/>
      <c r="ACG6" s="1054" t="s">
        <v>700</v>
      </c>
      <c r="ACH6" s="1054"/>
      <c r="ACI6" s="1054"/>
      <c r="ACJ6" s="1054"/>
      <c r="ACK6" s="1054" t="s">
        <v>700</v>
      </c>
      <c r="ACL6" s="1054"/>
      <c r="ACM6" s="1054"/>
      <c r="ACN6" s="1054"/>
      <c r="ACO6" s="1054" t="s">
        <v>700</v>
      </c>
      <c r="ACP6" s="1054"/>
      <c r="ACQ6" s="1054"/>
      <c r="ACR6" s="1054"/>
      <c r="ACS6" s="1054" t="s">
        <v>700</v>
      </c>
      <c r="ACT6" s="1054"/>
      <c r="ACU6" s="1054"/>
      <c r="ACV6" s="1054"/>
      <c r="ACW6" s="1054" t="s">
        <v>700</v>
      </c>
      <c r="ACX6" s="1054"/>
      <c r="ACY6" s="1054"/>
      <c r="ACZ6" s="1054"/>
      <c r="ADA6" s="1054" t="s">
        <v>700</v>
      </c>
      <c r="ADB6" s="1054"/>
      <c r="ADC6" s="1054"/>
      <c r="ADD6" s="1054"/>
      <c r="ADE6" s="1054" t="s">
        <v>700</v>
      </c>
      <c r="ADF6" s="1054"/>
      <c r="ADG6" s="1054"/>
      <c r="ADH6" s="1054"/>
      <c r="ADI6" s="1054" t="s">
        <v>700</v>
      </c>
      <c r="ADJ6" s="1054"/>
      <c r="ADK6" s="1054"/>
      <c r="ADL6" s="1054"/>
      <c r="ADM6" s="1054" t="s">
        <v>700</v>
      </c>
      <c r="ADN6" s="1054"/>
      <c r="ADO6" s="1054"/>
      <c r="ADP6" s="1054"/>
      <c r="ADQ6" s="1054" t="s">
        <v>700</v>
      </c>
      <c r="ADR6" s="1054"/>
      <c r="ADS6" s="1054"/>
      <c r="ADT6" s="1054"/>
      <c r="ADU6" s="1054" t="s">
        <v>700</v>
      </c>
      <c r="ADV6" s="1054"/>
      <c r="ADW6" s="1054"/>
      <c r="ADX6" s="1054"/>
      <c r="ADY6" s="1054" t="s">
        <v>700</v>
      </c>
      <c r="ADZ6" s="1054"/>
      <c r="AEA6" s="1054"/>
      <c r="AEB6" s="1054"/>
      <c r="AEC6" s="1054" t="s">
        <v>700</v>
      </c>
      <c r="AED6" s="1054"/>
      <c r="AEE6" s="1054"/>
      <c r="AEF6" s="1054"/>
      <c r="AEG6" s="1054" t="s">
        <v>700</v>
      </c>
      <c r="AEH6" s="1054"/>
      <c r="AEI6" s="1054"/>
      <c r="AEJ6" s="1054"/>
      <c r="AEK6" s="1054" t="s">
        <v>700</v>
      </c>
      <c r="AEL6" s="1054"/>
      <c r="AEM6" s="1054"/>
      <c r="AEN6" s="1054"/>
      <c r="AEO6" s="1054" t="s">
        <v>700</v>
      </c>
      <c r="AEP6" s="1054"/>
      <c r="AEQ6" s="1054"/>
      <c r="AER6" s="1054"/>
      <c r="AES6" s="1054" t="s">
        <v>700</v>
      </c>
      <c r="AET6" s="1054"/>
      <c r="AEU6" s="1054"/>
      <c r="AEV6" s="1054"/>
      <c r="AEW6" s="1054" t="s">
        <v>700</v>
      </c>
      <c r="AEX6" s="1054"/>
      <c r="AEY6" s="1054"/>
      <c r="AEZ6" s="1054"/>
      <c r="AFA6" s="1054" t="s">
        <v>700</v>
      </c>
      <c r="AFB6" s="1054"/>
      <c r="AFC6" s="1054"/>
      <c r="AFD6" s="1054"/>
      <c r="AFE6" s="1054" t="s">
        <v>700</v>
      </c>
      <c r="AFF6" s="1054"/>
      <c r="AFG6" s="1054"/>
      <c r="AFH6" s="1054"/>
      <c r="AFI6" s="1054" t="s">
        <v>700</v>
      </c>
      <c r="AFJ6" s="1054"/>
      <c r="AFK6" s="1054"/>
      <c r="AFL6" s="1054"/>
      <c r="AFM6" s="1054" t="s">
        <v>700</v>
      </c>
      <c r="AFN6" s="1054"/>
      <c r="AFO6" s="1054"/>
      <c r="AFP6" s="1054"/>
      <c r="AFQ6" s="1054" t="s">
        <v>700</v>
      </c>
      <c r="AFR6" s="1054"/>
      <c r="AFS6" s="1054"/>
      <c r="AFT6" s="1054"/>
      <c r="AFU6" s="1054" t="s">
        <v>700</v>
      </c>
      <c r="AFV6" s="1054"/>
      <c r="AFW6" s="1054"/>
      <c r="AFX6" s="1054"/>
      <c r="AFY6" s="1054" t="s">
        <v>700</v>
      </c>
      <c r="AFZ6" s="1054"/>
      <c r="AGA6" s="1054"/>
      <c r="AGB6" s="1054"/>
      <c r="AGC6" s="1054" t="s">
        <v>700</v>
      </c>
      <c r="AGD6" s="1054"/>
      <c r="AGE6" s="1054"/>
      <c r="AGF6" s="1054"/>
      <c r="AGG6" s="1054" t="s">
        <v>700</v>
      </c>
      <c r="AGH6" s="1054"/>
      <c r="AGI6" s="1054"/>
      <c r="AGJ6" s="1054"/>
      <c r="AGK6" s="1054" t="s">
        <v>700</v>
      </c>
      <c r="AGL6" s="1054"/>
      <c r="AGM6" s="1054"/>
      <c r="AGN6" s="1054"/>
      <c r="AGO6" s="1054" t="s">
        <v>700</v>
      </c>
      <c r="AGP6" s="1054"/>
      <c r="AGQ6" s="1054"/>
      <c r="AGR6" s="1054"/>
      <c r="AGS6" s="1054" t="s">
        <v>700</v>
      </c>
      <c r="AGT6" s="1054"/>
      <c r="AGU6" s="1054"/>
      <c r="AGV6" s="1054"/>
      <c r="AGW6" s="1054" t="s">
        <v>700</v>
      </c>
      <c r="AGX6" s="1054"/>
      <c r="AGY6" s="1054"/>
      <c r="AGZ6" s="1054"/>
      <c r="AHA6" s="1054" t="s">
        <v>700</v>
      </c>
      <c r="AHB6" s="1054"/>
      <c r="AHC6" s="1054"/>
      <c r="AHD6" s="1054"/>
      <c r="AHE6" s="1054" t="s">
        <v>700</v>
      </c>
      <c r="AHF6" s="1054"/>
      <c r="AHG6" s="1054"/>
      <c r="AHH6" s="1054"/>
      <c r="AHI6" s="1054" t="s">
        <v>700</v>
      </c>
      <c r="AHJ6" s="1054"/>
      <c r="AHK6" s="1054"/>
      <c r="AHL6" s="1054"/>
      <c r="AHM6" s="1054" t="s">
        <v>700</v>
      </c>
      <c r="AHN6" s="1054"/>
      <c r="AHO6" s="1054"/>
      <c r="AHP6" s="1054"/>
      <c r="AHQ6" s="1054" t="s">
        <v>700</v>
      </c>
      <c r="AHR6" s="1054"/>
      <c r="AHS6" s="1054"/>
      <c r="AHT6" s="1054"/>
      <c r="AHU6" s="1054" t="s">
        <v>700</v>
      </c>
      <c r="AHV6" s="1054"/>
      <c r="AHW6" s="1054"/>
      <c r="AHX6" s="1054"/>
      <c r="AHY6" s="1054" t="s">
        <v>700</v>
      </c>
      <c r="AHZ6" s="1054"/>
      <c r="AIA6" s="1054"/>
      <c r="AIB6" s="1054"/>
      <c r="AIC6" s="1054" t="s">
        <v>700</v>
      </c>
      <c r="AID6" s="1054"/>
      <c r="AIE6" s="1054"/>
      <c r="AIF6" s="1054"/>
      <c r="AIG6" s="1054" t="s">
        <v>700</v>
      </c>
      <c r="AIH6" s="1054"/>
      <c r="AII6" s="1054"/>
      <c r="AIJ6" s="1054"/>
      <c r="AIK6" s="1054" t="s">
        <v>700</v>
      </c>
      <c r="AIL6" s="1054"/>
      <c r="AIM6" s="1054"/>
      <c r="AIN6" s="1054"/>
      <c r="AIO6" s="1054" t="s">
        <v>700</v>
      </c>
      <c r="AIP6" s="1054"/>
      <c r="AIQ6" s="1054"/>
      <c r="AIR6" s="1054"/>
      <c r="AIS6" s="1054" t="s">
        <v>700</v>
      </c>
      <c r="AIT6" s="1054"/>
      <c r="AIU6" s="1054"/>
      <c r="AIV6" s="1054"/>
      <c r="AIW6" s="1054" t="s">
        <v>700</v>
      </c>
      <c r="AIX6" s="1054"/>
      <c r="AIY6" s="1054"/>
      <c r="AIZ6" s="1054"/>
      <c r="AJA6" s="1054" t="s">
        <v>700</v>
      </c>
      <c r="AJB6" s="1054"/>
      <c r="AJC6" s="1054"/>
      <c r="AJD6" s="1054"/>
      <c r="AJE6" s="1054" t="s">
        <v>700</v>
      </c>
      <c r="AJF6" s="1054"/>
      <c r="AJG6" s="1054"/>
      <c r="AJH6" s="1054"/>
      <c r="AJI6" s="1054" t="s">
        <v>700</v>
      </c>
      <c r="AJJ6" s="1054"/>
      <c r="AJK6" s="1054"/>
      <c r="AJL6" s="1054"/>
      <c r="AJM6" s="1054" t="s">
        <v>700</v>
      </c>
      <c r="AJN6" s="1054"/>
      <c r="AJO6" s="1054"/>
      <c r="AJP6" s="1054"/>
      <c r="AJQ6" s="1054" t="s">
        <v>700</v>
      </c>
      <c r="AJR6" s="1054"/>
      <c r="AJS6" s="1054"/>
      <c r="AJT6" s="1054"/>
      <c r="AJU6" s="1054" t="s">
        <v>700</v>
      </c>
      <c r="AJV6" s="1054"/>
      <c r="AJW6" s="1054"/>
      <c r="AJX6" s="1054"/>
      <c r="AJY6" s="1054" t="s">
        <v>700</v>
      </c>
      <c r="AJZ6" s="1054"/>
      <c r="AKA6" s="1054"/>
      <c r="AKB6" s="1054"/>
      <c r="AKC6" s="1054" t="s">
        <v>700</v>
      </c>
      <c r="AKD6" s="1054"/>
      <c r="AKE6" s="1054"/>
      <c r="AKF6" s="1054"/>
      <c r="AKG6" s="1054" t="s">
        <v>700</v>
      </c>
      <c r="AKH6" s="1054"/>
      <c r="AKI6" s="1054"/>
      <c r="AKJ6" s="1054"/>
      <c r="AKK6" s="1054" t="s">
        <v>700</v>
      </c>
      <c r="AKL6" s="1054"/>
      <c r="AKM6" s="1054"/>
      <c r="AKN6" s="1054"/>
      <c r="AKO6" s="1054" t="s">
        <v>700</v>
      </c>
      <c r="AKP6" s="1054"/>
      <c r="AKQ6" s="1054"/>
      <c r="AKR6" s="1054"/>
      <c r="AKS6" s="1054" t="s">
        <v>700</v>
      </c>
      <c r="AKT6" s="1054"/>
      <c r="AKU6" s="1054"/>
      <c r="AKV6" s="1054"/>
      <c r="AKW6" s="1054" t="s">
        <v>700</v>
      </c>
      <c r="AKX6" s="1054"/>
      <c r="AKY6" s="1054"/>
      <c r="AKZ6" s="1054"/>
      <c r="ALA6" s="1054" t="s">
        <v>700</v>
      </c>
      <c r="ALB6" s="1054"/>
      <c r="ALC6" s="1054"/>
      <c r="ALD6" s="1054"/>
      <c r="ALE6" s="1054" t="s">
        <v>700</v>
      </c>
      <c r="ALF6" s="1054"/>
      <c r="ALG6" s="1054"/>
      <c r="ALH6" s="1054"/>
      <c r="ALI6" s="1054" t="s">
        <v>700</v>
      </c>
      <c r="ALJ6" s="1054"/>
      <c r="ALK6" s="1054"/>
      <c r="ALL6" s="1054"/>
      <c r="ALM6" s="1054" t="s">
        <v>700</v>
      </c>
      <c r="ALN6" s="1054"/>
      <c r="ALO6" s="1054"/>
      <c r="ALP6" s="1054"/>
      <c r="ALQ6" s="1054" t="s">
        <v>700</v>
      </c>
      <c r="ALR6" s="1054"/>
      <c r="ALS6" s="1054"/>
      <c r="ALT6" s="1054"/>
      <c r="ALU6" s="1054" t="s">
        <v>700</v>
      </c>
      <c r="ALV6" s="1054"/>
      <c r="ALW6" s="1054"/>
      <c r="ALX6" s="1054"/>
      <c r="ALY6" s="1054" t="s">
        <v>700</v>
      </c>
      <c r="ALZ6" s="1054"/>
      <c r="AMA6" s="1054"/>
      <c r="AMB6" s="1054"/>
      <c r="AMC6" s="1054" t="s">
        <v>700</v>
      </c>
      <c r="AMD6" s="1054"/>
      <c r="AME6" s="1054"/>
      <c r="AMF6" s="1054"/>
      <c r="AMG6" s="1054" t="s">
        <v>700</v>
      </c>
      <c r="AMH6" s="1054"/>
      <c r="AMI6" s="1054"/>
      <c r="AMJ6" s="1054"/>
      <c r="AMK6" s="1054" t="s">
        <v>700</v>
      </c>
      <c r="AML6" s="1054"/>
      <c r="AMM6" s="1054"/>
      <c r="AMN6" s="1054"/>
      <c r="AMO6" s="1054" t="s">
        <v>700</v>
      </c>
      <c r="AMP6" s="1054"/>
      <c r="AMQ6" s="1054"/>
      <c r="AMR6" s="1054"/>
      <c r="AMS6" s="1054" t="s">
        <v>700</v>
      </c>
      <c r="AMT6" s="1054"/>
      <c r="AMU6" s="1054"/>
      <c r="AMV6" s="1054"/>
      <c r="AMW6" s="1054" t="s">
        <v>700</v>
      </c>
      <c r="AMX6" s="1054"/>
      <c r="AMY6" s="1054"/>
      <c r="AMZ6" s="1054"/>
      <c r="ANA6" s="1054" t="s">
        <v>700</v>
      </c>
      <c r="ANB6" s="1054"/>
      <c r="ANC6" s="1054"/>
      <c r="AND6" s="1054"/>
      <c r="ANE6" s="1054" t="s">
        <v>700</v>
      </c>
      <c r="ANF6" s="1054"/>
      <c r="ANG6" s="1054"/>
      <c r="ANH6" s="1054"/>
      <c r="ANI6" s="1054" t="s">
        <v>700</v>
      </c>
      <c r="ANJ6" s="1054"/>
      <c r="ANK6" s="1054"/>
      <c r="ANL6" s="1054"/>
      <c r="ANM6" s="1054" t="s">
        <v>700</v>
      </c>
      <c r="ANN6" s="1054"/>
      <c r="ANO6" s="1054"/>
      <c r="ANP6" s="1054"/>
      <c r="ANQ6" s="1054" t="s">
        <v>700</v>
      </c>
      <c r="ANR6" s="1054"/>
      <c r="ANS6" s="1054"/>
      <c r="ANT6" s="1054"/>
      <c r="ANU6" s="1054" t="s">
        <v>700</v>
      </c>
      <c r="ANV6" s="1054"/>
      <c r="ANW6" s="1054"/>
      <c r="ANX6" s="1054"/>
      <c r="ANY6" s="1054" t="s">
        <v>700</v>
      </c>
      <c r="ANZ6" s="1054"/>
      <c r="AOA6" s="1054"/>
      <c r="AOB6" s="1054"/>
      <c r="AOC6" s="1054" t="s">
        <v>700</v>
      </c>
      <c r="AOD6" s="1054"/>
      <c r="AOE6" s="1054"/>
      <c r="AOF6" s="1054"/>
      <c r="AOG6" s="1054" t="s">
        <v>700</v>
      </c>
      <c r="AOH6" s="1054"/>
      <c r="AOI6" s="1054"/>
      <c r="AOJ6" s="1054"/>
      <c r="AOK6" s="1054" t="s">
        <v>700</v>
      </c>
      <c r="AOL6" s="1054"/>
      <c r="AOM6" s="1054"/>
      <c r="AON6" s="1054"/>
      <c r="AOO6" s="1054" t="s">
        <v>700</v>
      </c>
      <c r="AOP6" s="1054"/>
      <c r="AOQ6" s="1054"/>
      <c r="AOR6" s="1054"/>
      <c r="AOS6" s="1054" t="s">
        <v>700</v>
      </c>
      <c r="AOT6" s="1054"/>
      <c r="AOU6" s="1054"/>
      <c r="AOV6" s="1054"/>
      <c r="AOW6" s="1054" t="s">
        <v>700</v>
      </c>
      <c r="AOX6" s="1054"/>
      <c r="AOY6" s="1054"/>
      <c r="AOZ6" s="1054"/>
      <c r="APA6" s="1054" t="s">
        <v>700</v>
      </c>
      <c r="APB6" s="1054"/>
      <c r="APC6" s="1054"/>
      <c r="APD6" s="1054"/>
      <c r="APE6" s="1054" t="s">
        <v>700</v>
      </c>
      <c r="APF6" s="1054"/>
      <c r="APG6" s="1054"/>
      <c r="APH6" s="1054"/>
      <c r="API6" s="1054" t="s">
        <v>700</v>
      </c>
      <c r="APJ6" s="1054"/>
      <c r="APK6" s="1054"/>
      <c r="APL6" s="1054"/>
      <c r="APM6" s="1054" t="s">
        <v>700</v>
      </c>
      <c r="APN6" s="1054"/>
      <c r="APO6" s="1054"/>
      <c r="APP6" s="1054"/>
      <c r="APQ6" s="1054" t="s">
        <v>700</v>
      </c>
      <c r="APR6" s="1054"/>
      <c r="APS6" s="1054"/>
      <c r="APT6" s="1054"/>
      <c r="APU6" s="1054" t="s">
        <v>700</v>
      </c>
      <c r="APV6" s="1054"/>
      <c r="APW6" s="1054"/>
      <c r="APX6" s="1054"/>
      <c r="APY6" s="1054" t="s">
        <v>700</v>
      </c>
      <c r="APZ6" s="1054"/>
      <c r="AQA6" s="1054"/>
      <c r="AQB6" s="1054"/>
      <c r="AQC6" s="1054" t="s">
        <v>700</v>
      </c>
      <c r="AQD6" s="1054"/>
      <c r="AQE6" s="1054"/>
      <c r="AQF6" s="1054"/>
      <c r="AQG6" s="1054" t="s">
        <v>700</v>
      </c>
      <c r="AQH6" s="1054"/>
      <c r="AQI6" s="1054"/>
      <c r="AQJ6" s="1054"/>
      <c r="AQK6" s="1054" t="s">
        <v>700</v>
      </c>
      <c r="AQL6" s="1054"/>
      <c r="AQM6" s="1054"/>
      <c r="AQN6" s="1054"/>
      <c r="AQO6" s="1054" t="s">
        <v>700</v>
      </c>
      <c r="AQP6" s="1054"/>
      <c r="AQQ6" s="1054"/>
      <c r="AQR6" s="1054"/>
      <c r="AQS6" s="1054" t="s">
        <v>700</v>
      </c>
      <c r="AQT6" s="1054"/>
      <c r="AQU6" s="1054"/>
      <c r="AQV6" s="1054"/>
      <c r="AQW6" s="1054" t="s">
        <v>700</v>
      </c>
      <c r="AQX6" s="1054"/>
      <c r="AQY6" s="1054"/>
      <c r="AQZ6" s="1054"/>
      <c r="ARA6" s="1054" t="s">
        <v>700</v>
      </c>
      <c r="ARB6" s="1054"/>
      <c r="ARC6" s="1054"/>
      <c r="ARD6" s="1054"/>
      <c r="ARE6" s="1054" t="s">
        <v>700</v>
      </c>
      <c r="ARF6" s="1054"/>
      <c r="ARG6" s="1054"/>
      <c r="ARH6" s="1054"/>
      <c r="ARI6" s="1054" t="s">
        <v>700</v>
      </c>
      <c r="ARJ6" s="1054"/>
      <c r="ARK6" s="1054"/>
      <c r="ARL6" s="1054"/>
      <c r="ARM6" s="1054" t="s">
        <v>700</v>
      </c>
      <c r="ARN6" s="1054"/>
      <c r="ARO6" s="1054"/>
      <c r="ARP6" s="1054"/>
      <c r="ARQ6" s="1054" t="s">
        <v>700</v>
      </c>
      <c r="ARR6" s="1054"/>
      <c r="ARS6" s="1054"/>
      <c r="ART6" s="1054"/>
      <c r="ARU6" s="1054" t="s">
        <v>700</v>
      </c>
      <c r="ARV6" s="1054"/>
      <c r="ARW6" s="1054"/>
      <c r="ARX6" s="1054"/>
      <c r="ARY6" s="1054" t="s">
        <v>700</v>
      </c>
      <c r="ARZ6" s="1054"/>
      <c r="ASA6" s="1054"/>
      <c r="ASB6" s="1054"/>
      <c r="ASC6" s="1054" t="s">
        <v>700</v>
      </c>
      <c r="ASD6" s="1054"/>
      <c r="ASE6" s="1054"/>
      <c r="ASF6" s="1054"/>
      <c r="ASG6" s="1054" t="s">
        <v>700</v>
      </c>
      <c r="ASH6" s="1054"/>
      <c r="ASI6" s="1054"/>
      <c r="ASJ6" s="1054"/>
      <c r="ASK6" s="1054" t="s">
        <v>700</v>
      </c>
      <c r="ASL6" s="1054"/>
      <c r="ASM6" s="1054"/>
      <c r="ASN6" s="1054"/>
      <c r="ASO6" s="1054" t="s">
        <v>700</v>
      </c>
      <c r="ASP6" s="1054"/>
      <c r="ASQ6" s="1054"/>
      <c r="ASR6" s="1054"/>
      <c r="ASS6" s="1054" t="s">
        <v>700</v>
      </c>
      <c r="AST6" s="1054"/>
      <c r="ASU6" s="1054"/>
      <c r="ASV6" s="1054"/>
      <c r="ASW6" s="1054" t="s">
        <v>700</v>
      </c>
      <c r="ASX6" s="1054"/>
      <c r="ASY6" s="1054"/>
      <c r="ASZ6" s="1054"/>
      <c r="ATA6" s="1054" t="s">
        <v>700</v>
      </c>
      <c r="ATB6" s="1054"/>
      <c r="ATC6" s="1054"/>
      <c r="ATD6" s="1054"/>
      <c r="ATE6" s="1054" t="s">
        <v>700</v>
      </c>
      <c r="ATF6" s="1054"/>
      <c r="ATG6" s="1054"/>
      <c r="ATH6" s="1054"/>
      <c r="ATI6" s="1054" t="s">
        <v>700</v>
      </c>
      <c r="ATJ6" s="1054"/>
      <c r="ATK6" s="1054"/>
      <c r="ATL6" s="1054"/>
      <c r="ATM6" s="1054" t="s">
        <v>700</v>
      </c>
      <c r="ATN6" s="1054"/>
      <c r="ATO6" s="1054"/>
      <c r="ATP6" s="1054"/>
      <c r="ATQ6" s="1054" t="s">
        <v>700</v>
      </c>
      <c r="ATR6" s="1054"/>
      <c r="ATS6" s="1054"/>
      <c r="ATT6" s="1054"/>
      <c r="ATU6" s="1054" t="s">
        <v>700</v>
      </c>
      <c r="ATV6" s="1054"/>
      <c r="ATW6" s="1054"/>
      <c r="ATX6" s="1054"/>
      <c r="ATY6" s="1054" t="s">
        <v>700</v>
      </c>
      <c r="ATZ6" s="1054"/>
      <c r="AUA6" s="1054"/>
      <c r="AUB6" s="1054"/>
      <c r="AUC6" s="1054" t="s">
        <v>700</v>
      </c>
      <c r="AUD6" s="1054"/>
      <c r="AUE6" s="1054"/>
      <c r="AUF6" s="1054"/>
      <c r="AUG6" s="1054" t="s">
        <v>700</v>
      </c>
      <c r="AUH6" s="1054"/>
      <c r="AUI6" s="1054"/>
      <c r="AUJ6" s="1054"/>
      <c r="AUK6" s="1054" t="s">
        <v>700</v>
      </c>
      <c r="AUL6" s="1054"/>
      <c r="AUM6" s="1054"/>
      <c r="AUN6" s="1054"/>
      <c r="AUO6" s="1054" t="s">
        <v>700</v>
      </c>
      <c r="AUP6" s="1054"/>
      <c r="AUQ6" s="1054"/>
      <c r="AUR6" s="1054"/>
      <c r="AUS6" s="1054" t="s">
        <v>700</v>
      </c>
      <c r="AUT6" s="1054"/>
      <c r="AUU6" s="1054"/>
      <c r="AUV6" s="1054"/>
      <c r="AUW6" s="1054" t="s">
        <v>700</v>
      </c>
      <c r="AUX6" s="1054"/>
      <c r="AUY6" s="1054"/>
      <c r="AUZ6" s="1054"/>
      <c r="AVA6" s="1054" t="s">
        <v>700</v>
      </c>
      <c r="AVB6" s="1054"/>
      <c r="AVC6" s="1054"/>
      <c r="AVD6" s="1054"/>
      <c r="AVE6" s="1054" t="s">
        <v>700</v>
      </c>
      <c r="AVF6" s="1054"/>
      <c r="AVG6" s="1054"/>
      <c r="AVH6" s="1054"/>
      <c r="AVI6" s="1054" t="s">
        <v>700</v>
      </c>
      <c r="AVJ6" s="1054"/>
      <c r="AVK6" s="1054"/>
      <c r="AVL6" s="1054"/>
      <c r="AVM6" s="1054" t="s">
        <v>700</v>
      </c>
      <c r="AVN6" s="1054"/>
      <c r="AVO6" s="1054"/>
      <c r="AVP6" s="1054"/>
      <c r="AVQ6" s="1054" t="s">
        <v>700</v>
      </c>
      <c r="AVR6" s="1054"/>
      <c r="AVS6" s="1054"/>
      <c r="AVT6" s="1054"/>
      <c r="AVU6" s="1054" t="s">
        <v>700</v>
      </c>
      <c r="AVV6" s="1054"/>
      <c r="AVW6" s="1054"/>
      <c r="AVX6" s="1054"/>
      <c r="AVY6" s="1054" t="s">
        <v>700</v>
      </c>
      <c r="AVZ6" s="1054"/>
      <c r="AWA6" s="1054"/>
      <c r="AWB6" s="1054"/>
      <c r="AWC6" s="1054" t="s">
        <v>700</v>
      </c>
      <c r="AWD6" s="1054"/>
      <c r="AWE6" s="1054"/>
      <c r="AWF6" s="1054"/>
      <c r="AWG6" s="1054" t="s">
        <v>700</v>
      </c>
      <c r="AWH6" s="1054"/>
      <c r="AWI6" s="1054"/>
      <c r="AWJ6" s="1054"/>
      <c r="AWK6" s="1054" t="s">
        <v>700</v>
      </c>
      <c r="AWL6" s="1054"/>
      <c r="AWM6" s="1054"/>
      <c r="AWN6" s="1054"/>
      <c r="AWO6" s="1054" t="s">
        <v>700</v>
      </c>
      <c r="AWP6" s="1054"/>
      <c r="AWQ6" s="1054"/>
      <c r="AWR6" s="1054"/>
      <c r="AWS6" s="1054" t="s">
        <v>700</v>
      </c>
      <c r="AWT6" s="1054"/>
      <c r="AWU6" s="1054"/>
      <c r="AWV6" s="1054"/>
      <c r="AWW6" s="1054" t="s">
        <v>700</v>
      </c>
      <c r="AWX6" s="1054"/>
      <c r="AWY6" s="1054"/>
      <c r="AWZ6" s="1054"/>
      <c r="AXA6" s="1054" t="s">
        <v>700</v>
      </c>
      <c r="AXB6" s="1054"/>
      <c r="AXC6" s="1054"/>
      <c r="AXD6" s="1054"/>
      <c r="AXE6" s="1054" t="s">
        <v>700</v>
      </c>
      <c r="AXF6" s="1054"/>
      <c r="AXG6" s="1054"/>
      <c r="AXH6" s="1054"/>
      <c r="AXI6" s="1054" t="s">
        <v>700</v>
      </c>
      <c r="AXJ6" s="1054"/>
      <c r="AXK6" s="1054"/>
      <c r="AXL6" s="1054"/>
      <c r="AXM6" s="1054" t="s">
        <v>700</v>
      </c>
      <c r="AXN6" s="1054"/>
      <c r="AXO6" s="1054"/>
      <c r="AXP6" s="1054"/>
      <c r="AXQ6" s="1054" t="s">
        <v>700</v>
      </c>
      <c r="AXR6" s="1054"/>
      <c r="AXS6" s="1054"/>
      <c r="AXT6" s="1054"/>
      <c r="AXU6" s="1054" t="s">
        <v>700</v>
      </c>
      <c r="AXV6" s="1054"/>
      <c r="AXW6" s="1054"/>
      <c r="AXX6" s="1054"/>
      <c r="AXY6" s="1054" t="s">
        <v>700</v>
      </c>
      <c r="AXZ6" s="1054"/>
      <c r="AYA6" s="1054"/>
      <c r="AYB6" s="1054"/>
      <c r="AYC6" s="1054" t="s">
        <v>700</v>
      </c>
      <c r="AYD6" s="1054"/>
      <c r="AYE6" s="1054"/>
      <c r="AYF6" s="1054"/>
      <c r="AYG6" s="1054" t="s">
        <v>700</v>
      </c>
      <c r="AYH6" s="1054"/>
      <c r="AYI6" s="1054"/>
      <c r="AYJ6" s="1054"/>
      <c r="AYK6" s="1054" t="s">
        <v>700</v>
      </c>
      <c r="AYL6" s="1054"/>
      <c r="AYM6" s="1054"/>
      <c r="AYN6" s="1054"/>
      <c r="AYO6" s="1054" t="s">
        <v>700</v>
      </c>
      <c r="AYP6" s="1054"/>
      <c r="AYQ6" s="1054"/>
      <c r="AYR6" s="1054"/>
      <c r="AYS6" s="1054" t="s">
        <v>700</v>
      </c>
      <c r="AYT6" s="1054"/>
      <c r="AYU6" s="1054"/>
      <c r="AYV6" s="1054"/>
      <c r="AYW6" s="1054" t="s">
        <v>700</v>
      </c>
      <c r="AYX6" s="1054"/>
      <c r="AYY6" s="1054"/>
      <c r="AYZ6" s="1054"/>
      <c r="AZA6" s="1054" t="s">
        <v>700</v>
      </c>
      <c r="AZB6" s="1054"/>
      <c r="AZC6" s="1054"/>
      <c r="AZD6" s="1054"/>
      <c r="AZE6" s="1054" t="s">
        <v>700</v>
      </c>
      <c r="AZF6" s="1054"/>
      <c r="AZG6" s="1054"/>
      <c r="AZH6" s="1054"/>
      <c r="AZI6" s="1054" t="s">
        <v>700</v>
      </c>
      <c r="AZJ6" s="1054"/>
      <c r="AZK6" s="1054"/>
      <c r="AZL6" s="1054"/>
      <c r="AZM6" s="1054" t="s">
        <v>700</v>
      </c>
      <c r="AZN6" s="1054"/>
      <c r="AZO6" s="1054"/>
      <c r="AZP6" s="1054"/>
      <c r="AZQ6" s="1054" t="s">
        <v>700</v>
      </c>
      <c r="AZR6" s="1054"/>
      <c r="AZS6" s="1054"/>
      <c r="AZT6" s="1054"/>
      <c r="AZU6" s="1054" t="s">
        <v>700</v>
      </c>
      <c r="AZV6" s="1054"/>
      <c r="AZW6" s="1054"/>
      <c r="AZX6" s="1054"/>
      <c r="AZY6" s="1054" t="s">
        <v>700</v>
      </c>
      <c r="AZZ6" s="1054"/>
      <c r="BAA6" s="1054"/>
      <c r="BAB6" s="1054"/>
      <c r="BAC6" s="1054" t="s">
        <v>700</v>
      </c>
      <c r="BAD6" s="1054"/>
      <c r="BAE6" s="1054"/>
      <c r="BAF6" s="1054"/>
      <c r="BAG6" s="1054" t="s">
        <v>700</v>
      </c>
      <c r="BAH6" s="1054"/>
      <c r="BAI6" s="1054"/>
      <c r="BAJ6" s="1054"/>
      <c r="BAK6" s="1054" t="s">
        <v>700</v>
      </c>
      <c r="BAL6" s="1054"/>
      <c r="BAM6" s="1054"/>
      <c r="BAN6" s="1054"/>
      <c r="BAO6" s="1054" t="s">
        <v>700</v>
      </c>
      <c r="BAP6" s="1054"/>
      <c r="BAQ6" s="1054"/>
      <c r="BAR6" s="1054"/>
      <c r="BAS6" s="1054" t="s">
        <v>700</v>
      </c>
      <c r="BAT6" s="1054"/>
      <c r="BAU6" s="1054"/>
      <c r="BAV6" s="1054"/>
      <c r="BAW6" s="1054" t="s">
        <v>700</v>
      </c>
      <c r="BAX6" s="1054"/>
      <c r="BAY6" s="1054"/>
      <c r="BAZ6" s="1054"/>
      <c r="BBA6" s="1054" t="s">
        <v>700</v>
      </c>
      <c r="BBB6" s="1054"/>
      <c r="BBC6" s="1054"/>
      <c r="BBD6" s="1054"/>
      <c r="BBE6" s="1054" t="s">
        <v>700</v>
      </c>
      <c r="BBF6" s="1054"/>
      <c r="BBG6" s="1054"/>
      <c r="BBH6" s="1054"/>
      <c r="BBI6" s="1054" t="s">
        <v>700</v>
      </c>
      <c r="BBJ6" s="1054"/>
      <c r="BBK6" s="1054"/>
      <c r="BBL6" s="1054"/>
      <c r="BBM6" s="1054" t="s">
        <v>700</v>
      </c>
      <c r="BBN6" s="1054"/>
      <c r="BBO6" s="1054"/>
      <c r="BBP6" s="1054"/>
      <c r="BBQ6" s="1054" t="s">
        <v>700</v>
      </c>
      <c r="BBR6" s="1054"/>
      <c r="BBS6" s="1054"/>
      <c r="BBT6" s="1054"/>
      <c r="BBU6" s="1054" t="s">
        <v>700</v>
      </c>
      <c r="BBV6" s="1054"/>
      <c r="BBW6" s="1054"/>
      <c r="BBX6" s="1054"/>
      <c r="BBY6" s="1054" t="s">
        <v>700</v>
      </c>
      <c r="BBZ6" s="1054"/>
      <c r="BCA6" s="1054"/>
      <c r="BCB6" s="1054"/>
      <c r="BCC6" s="1054" t="s">
        <v>700</v>
      </c>
      <c r="BCD6" s="1054"/>
      <c r="BCE6" s="1054"/>
      <c r="BCF6" s="1054"/>
      <c r="BCG6" s="1054" t="s">
        <v>700</v>
      </c>
      <c r="BCH6" s="1054"/>
      <c r="BCI6" s="1054"/>
      <c r="BCJ6" s="1054"/>
      <c r="BCK6" s="1054" t="s">
        <v>700</v>
      </c>
      <c r="BCL6" s="1054"/>
      <c r="BCM6" s="1054"/>
      <c r="BCN6" s="1054"/>
      <c r="BCO6" s="1054" t="s">
        <v>700</v>
      </c>
      <c r="BCP6" s="1054"/>
      <c r="BCQ6" s="1054"/>
      <c r="BCR6" s="1054"/>
      <c r="BCS6" s="1054" t="s">
        <v>700</v>
      </c>
      <c r="BCT6" s="1054"/>
      <c r="BCU6" s="1054"/>
      <c r="BCV6" s="1054"/>
      <c r="BCW6" s="1054" t="s">
        <v>700</v>
      </c>
      <c r="BCX6" s="1054"/>
      <c r="BCY6" s="1054"/>
      <c r="BCZ6" s="1054"/>
      <c r="BDA6" s="1054" t="s">
        <v>700</v>
      </c>
      <c r="BDB6" s="1054"/>
      <c r="BDC6" s="1054"/>
      <c r="BDD6" s="1054"/>
      <c r="BDE6" s="1054" t="s">
        <v>700</v>
      </c>
      <c r="BDF6" s="1054"/>
      <c r="BDG6" s="1054"/>
      <c r="BDH6" s="1054"/>
      <c r="BDI6" s="1054" t="s">
        <v>700</v>
      </c>
      <c r="BDJ6" s="1054"/>
      <c r="BDK6" s="1054"/>
      <c r="BDL6" s="1054"/>
      <c r="BDM6" s="1054" t="s">
        <v>700</v>
      </c>
      <c r="BDN6" s="1054"/>
      <c r="BDO6" s="1054"/>
      <c r="BDP6" s="1054"/>
      <c r="BDQ6" s="1054" t="s">
        <v>700</v>
      </c>
      <c r="BDR6" s="1054"/>
      <c r="BDS6" s="1054"/>
      <c r="BDT6" s="1054"/>
      <c r="BDU6" s="1054" t="s">
        <v>700</v>
      </c>
      <c r="BDV6" s="1054"/>
      <c r="BDW6" s="1054"/>
      <c r="BDX6" s="1054"/>
      <c r="BDY6" s="1054" t="s">
        <v>700</v>
      </c>
      <c r="BDZ6" s="1054"/>
      <c r="BEA6" s="1054"/>
      <c r="BEB6" s="1054"/>
      <c r="BEC6" s="1054" t="s">
        <v>700</v>
      </c>
      <c r="BED6" s="1054"/>
      <c r="BEE6" s="1054"/>
      <c r="BEF6" s="1054"/>
      <c r="BEG6" s="1054" t="s">
        <v>700</v>
      </c>
      <c r="BEH6" s="1054"/>
      <c r="BEI6" s="1054"/>
      <c r="BEJ6" s="1054"/>
      <c r="BEK6" s="1054" t="s">
        <v>700</v>
      </c>
      <c r="BEL6" s="1054"/>
      <c r="BEM6" s="1054"/>
      <c r="BEN6" s="1054"/>
      <c r="BEO6" s="1054" t="s">
        <v>700</v>
      </c>
      <c r="BEP6" s="1054"/>
      <c r="BEQ6" s="1054"/>
      <c r="BER6" s="1054"/>
      <c r="BES6" s="1054" t="s">
        <v>700</v>
      </c>
      <c r="BET6" s="1054"/>
      <c r="BEU6" s="1054"/>
      <c r="BEV6" s="1054"/>
      <c r="BEW6" s="1054" t="s">
        <v>700</v>
      </c>
      <c r="BEX6" s="1054"/>
      <c r="BEY6" s="1054"/>
      <c r="BEZ6" s="1054"/>
      <c r="BFA6" s="1054" t="s">
        <v>700</v>
      </c>
      <c r="BFB6" s="1054"/>
      <c r="BFC6" s="1054"/>
      <c r="BFD6" s="1054"/>
      <c r="BFE6" s="1054" t="s">
        <v>700</v>
      </c>
      <c r="BFF6" s="1054"/>
      <c r="BFG6" s="1054"/>
      <c r="BFH6" s="1054"/>
      <c r="BFI6" s="1054" t="s">
        <v>700</v>
      </c>
      <c r="BFJ6" s="1054"/>
      <c r="BFK6" s="1054"/>
      <c r="BFL6" s="1054"/>
      <c r="BFM6" s="1054" t="s">
        <v>700</v>
      </c>
      <c r="BFN6" s="1054"/>
      <c r="BFO6" s="1054"/>
      <c r="BFP6" s="1054"/>
      <c r="BFQ6" s="1054" t="s">
        <v>700</v>
      </c>
      <c r="BFR6" s="1054"/>
      <c r="BFS6" s="1054"/>
      <c r="BFT6" s="1054"/>
      <c r="BFU6" s="1054" t="s">
        <v>700</v>
      </c>
      <c r="BFV6" s="1054"/>
      <c r="BFW6" s="1054"/>
      <c r="BFX6" s="1054"/>
      <c r="BFY6" s="1054" t="s">
        <v>700</v>
      </c>
      <c r="BFZ6" s="1054"/>
      <c r="BGA6" s="1054"/>
      <c r="BGB6" s="1054"/>
      <c r="BGC6" s="1054" t="s">
        <v>700</v>
      </c>
      <c r="BGD6" s="1054"/>
      <c r="BGE6" s="1054"/>
      <c r="BGF6" s="1054"/>
      <c r="BGG6" s="1054" t="s">
        <v>700</v>
      </c>
      <c r="BGH6" s="1054"/>
      <c r="BGI6" s="1054"/>
      <c r="BGJ6" s="1054"/>
      <c r="BGK6" s="1054" t="s">
        <v>700</v>
      </c>
      <c r="BGL6" s="1054"/>
      <c r="BGM6" s="1054"/>
      <c r="BGN6" s="1054"/>
      <c r="BGO6" s="1054" t="s">
        <v>700</v>
      </c>
      <c r="BGP6" s="1054"/>
      <c r="BGQ6" s="1054"/>
      <c r="BGR6" s="1054"/>
      <c r="BGS6" s="1054" t="s">
        <v>700</v>
      </c>
      <c r="BGT6" s="1054"/>
      <c r="BGU6" s="1054"/>
      <c r="BGV6" s="1054"/>
      <c r="BGW6" s="1054" t="s">
        <v>700</v>
      </c>
      <c r="BGX6" s="1054"/>
      <c r="BGY6" s="1054"/>
      <c r="BGZ6" s="1054"/>
      <c r="BHA6" s="1054" t="s">
        <v>700</v>
      </c>
      <c r="BHB6" s="1054"/>
      <c r="BHC6" s="1054"/>
      <c r="BHD6" s="1054"/>
      <c r="BHE6" s="1054" t="s">
        <v>700</v>
      </c>
      <c r="BHF6" s="1054"/>
      <c r="BHG6" s="1054"/>
      <c r="BHH6" s="1054"/>
      <c r="BHI6" s="1054" t="s">
        <v>700</v>
      </c>
      <c r="BHJ6" s="1054"/>
      <c r="BHK6" s="1054"/>
      <c r="BHL6" s="1054"/>
      <c r="BHM6" s="1054" t="s">
        <v>700</v>
      </c>
      <c r="BHN6" s="1054"/>
      <c r="BHO6" s="1054"/>
      <c r="BHP6" s="1054"/>
      <c r="BHQ6" s="1054" t="s">
        <v>700</v>
      </c>
      <c r="BHR6" s="1054"/>
      <c r="BHS6" s="1054"/>
      <c r="BHT6" s="1054"/>
      <c r="BHU6" s="1054" t="s">
        <v>700</v>
      </c>
      <c r="BHV6" s="1054"/>
      <c r="BHW6" s="1054"/>
      <c r="BHX6" s="1054"/>
      <c r="BHY6" s="1054" t="s">
        <v>700</v>
      </c>
      <c r="BHZ6" s="1054"/>
      <c r="BIA6" s="1054"/>
      <c r="BIB6" s="1054"/>
      <c r="BIC6" s="1054" t="s">
        <v>700</v>
      </c>
      <c r="BID6" s="1054"/>
      <c r="BIE6" s="1054"/>
      <c r="BIF6" s="1054"/>
      <c r="BIG6" s="1054" t="s">
        <v>700</v>
      </c>
      <c r="BIH6" s="1054"/>
      <c r="BII6" s="1054"/>
      <c r="BIJ6" s="1054"/>
      <c r="BIK6" s="1054" t="s">
        <v>700</v>
      </c>
      <c r="BIL6" s="1054"/>
      <c r="BIM6" s="1054"/>
      <c r="BIN6" s="1054"/>
      <c r="BIO6" s="1054" t="s">
        <v>700</v>
      </c>
      <c r="BIP6" s="1054"/>
      <c r="BIQ6" s="1054"/>
      <c r="BIR6" s="1054"/>
      <c r="BIS6" s="1054" t="s">
        <v>700</v>
      </c>
      <c r="BIT6" s="1054"/>
      <c r="BIU6" s="1054"/>
      <c r="BIV6" s="1054"/>
      <c r="BIW6" s="1054" t="s">
        <v>700</v>
      </c>
      <c r="BIX6" s="1054"/>
      <c r="BIY6" s="1054"/>
      <c r="BIZ6" s="1054"/>
      <c r="BJA6" s="1054" t="s">
        <v>700</v>
      </c>
      <c r="BJB6" s="1054"/>
      <c r="BJC6" s="1054"/>
      <c r="BJD6" s="1054"/>
      <c r="BJE6" s="1054" t="s">
        <v>700</v>
      </c>
      <c r="BJF6" s="1054"/>
      <c r="BJG6" s="1054"/>
      <c r="BJH6" s="1054"/>
      <c r="BJI6" s="1054" t="s">
        <v>700</v>
      </c>
      <c r="BJJ6" s="1054"/>
      <c r="BJK6" s="1054"/>
      <c r="BJL6" s="1054"/>
      <c r="BJM6" s="1054" t="s">
        <v>700</v>
      </c>
      <c r="BJN6" s="1054"/>
      <c r="BJO6" s="1054"/>
      <c r="BJP6" s="1054"/>
      <c r="BJQ6" s="1054" t="s">
        <v>700</v>
      </c>
      <c r="BJR6" s="1054"/>
      <c r="BJS6" s="1054"/>
      <c r="BJT6" s="1054"/>
      <c r="BJU6" s="1054" t="s">
        <v>700</v>
      </c>
      <c r="BJV6" s="1054"/>
      <c r="BJW6" s="1054"/>
      <c r="BJX6" s="1054"/>
      <c r="BJY6" s="1054" t="s">
        <v>700</v>
      </c>
      <c r="BJZ6" s="1054"/>
      <c r="BKA6" s="1054"/>
      <c r="BKB6" s="1054"/>
      <c r="BKC6" s="1054" t="s">
        <v>700</v>
      </c>
      <c r="BKD6" s="1054"/>
      <c r="BKE6" s="1054"/>
      <c r="BKF6" s="1054"/>
      <c r="BKG6" s="1054" t="s">
        <v>700</v>
      </c>
      <c r="BKH6" s="1054"/>
      <c r="BKI6" s="1054"/>
      <c r="BKJ6" s="1054"/>
      <c r="BKK6" s="1054" t="s">
        <v>700</v>
      </c>
      <c r="BKL6" s="1054"/>
      <c r="BKM6" s="1054"/>
      <c r="BKN6" s="1054"/>
      <c r="BKO6" s="1054" t="s">
        <v>700</v>
      </c>
      <c r="BKP6" s="1054"/>
      <c r="BKQ6" s="1054"/>
      <c r="BKR6" s="1054"/>
      <c r="BKS6" s="1054" t="s">
        <v>700</v>
      </c>
      <c r="BKT6" s="1054"/>
      <c r="BKU6" s="1054"/>
      <c r="BKV6" s="1054"/>
      <c r="BKW6" s="1054" t="s">
        <v>700</v>
      </c>
      <c r="BKX6" s="1054"/>
      <c r="BKY6" s="1054"/>
      <c r="BKZ6" s="1054"/>
      <c r="BLA6" s="1054" t="s">
        <v>700</v>
      </c>
      <c r="BLB6" s="1054"/>
      <c r="BLC6" s="1054"/>
      <c r="BLD6" s="1054"/>
      <c r="BLE6" s="1054" t="s">
        <v>700</v>
      </c>
      <c r="BLF6" s="1054"/>
      <c r="BLG6" s="1054"/>
      <c r="BLH6" s="1054"/>
      <c r="BLI6" s="1054" t="s">
        <v>700</v>
      </c>
      <c r="BLJ6" s="1054"/>
      <c r="BLK6" s="1054"/>
      <c r="BLL6" s="1054"/>
      <c r="BLM6" s="1054" t="s">
        <v>700</v>
      </c>
      <c r="BLN6" s="1054"/>
      <c r="BLO6" s="1054"/>
      <c r="BLP6" s="1054"/>
      <c r="BLQ6" s="1054" t="s">
        <v>700</v>
      </c>
      <c r="BLR6" s="1054"/>
      <c r="BLS6" s="1054"/>
      <c r="BLT6" s="1054"/>
      <c r="BLU6" s="1054" t="s">
        <v>700</v>
      </c>
      <c r="BLV6" s="1054"/>
      <c r="BLW6" s="1054"/>
      <c r="BLX6" s="1054"/>
      <c r="BLY6" s="1054" t="s">
        <v>700</v>
      </c>
      <c r="BLZ6" s="1054"/>
      <c r="BMA6" s="1054"/>
      <c r="BMB6" s="1054"/>
      <c r="BMC6" s="1054" t="s">
        <v>700</v>
      </c>
      <c r="BMD6" s="1054"/>
      <c r="BME6" s="1054"/>
      <c r="BMF6" s="1054"/>
      <c r="BMG6" s="1054" t="s">
        <v>700</v>
      </c>
      <c r="BMH6" s="1054"/>
      <c r="BMI6" s="1054"/>
      <c r="BMJ6" s="1054"/>
      <c r="BMK6" s="1054" t="s">
        <v>700</v>
      </c>
      <c r="BML6" s="1054"/>
      <c r="BMM6" s="1054"/>
      <c r="BMN6" s="1054"/>
      <c r="BMO6" s="1054" t="s">
        <v>700</v>
      </c>
      <c r="BMP6" s="1054"/>
      <c r="BMQ6" s="1054"/>
      <c r="BMR6" s="1054"/>
      <c r="BMS6" s="1054" t="s">
        <v>700</v>
      </c>
      <c r="BMT6" s="1054"/>
      <c r="BMU6" s="1054"/>
      <c r="BMV6" s="1054"/>
      <c r="BMW6" s="1054" t="s">
        <v>700</v>
      </c>
      <c r="BMX6" s="1054"/>
      <c r="BMY6" s="1054"/>
      <c r="BMZ6" s="1054"/>
      <c r="BNA6" s="1054" t="s">
        <v>700</v>
      </c>
      <c r="BNB6" s="1054"/>
      <c r="BNC6" s="1054"/>
      <c r="BND6" s="1054"/>
      <c r="BNE6" s="1054" t="s">
        <v>700</v>
      </c>
      <c r="BNF6" s="1054"/>
      <c r="BNG6" s="1054"/>
      <c r="BNH6" s="1054"/>
      <c r="BNI6" s="1054" t="s">
        <v>700</v>
      </c>
      <c r="BNJ6" s="1054"/>
      <c r="BNK6" s="1054"/>
      <c r="BNL6" s="1054"/>
      <c r="BNM6" s="1054" t="s">
        <v>700</v>
      </c>
      <c r="BNN6" s="1054"/>
      <c r="BNO6" s="1054"/>
      <c r="BNP6" s="1054"/>
      <c r="BNQ6" s="1054" t="s">
        <v>700</v>
      </c>
      <c r="BNR6" s="1054"/>
      <c r="BNS6" s="1054"/>
      <c r="BNT6" s="1054"/>
      <c r="BNU6" s="1054" t="s">
        <v>700</v>
      </c>
      <c r="BNV6" s="1054"/>
      <c r="BNW6" s="1054"/>
      <c r="BNX6" s="1054"/>
      <c r="BNY6" s="1054" t="s">
        <v>700</v>
      </c>
      <c r="BNZ6" s="1054"/>
      <c r="BOA6" s="1054"/>
      <c r="BOB6" s="1054"/>
      <c r="BOC6" s="1054" t="s">
        <v>700</v>
      </c>
      <c r="BOD6" s="1054"/>
      <c r="BOE6" s="1054"/>
      <c r="BOF6" s="1054"/>
      <c r="BOG6" s="1054" t="s">
        <v>700</v>
      </c>
      <c r="BOH6" s="1054"/>
      <c r="BOI6" s="1054"/>
      <c r="BOJ6" s="1054"/>
      <c r="BOK6" s="1054" t="s">
        <v>700</v>
      </c>
      <c r="BOL6" s="1054"/>
      <c r="BOM6" s="1054"/>
      <c r="BON6" s="1054"/>
      <c r="BOO6" s="1054" t="s">
        <v>700</v>
      </c>
      <c r="BOP6" s="1054"/>
      <c r="BOQ6" s="1054"/>
      <c r="BOR6" s="1054"/>
      <c r="BOS6" s="1054" t="s">
        <v>700</v>
      </c>
      <c r="BOT6" s="1054"/>
      <c r="BOU6" s="1054"/>
      <c r="BOV6" s="1054"/>
      <c r="BOW6" s="1054" t="s">
        <v>700</v>
      </c>
      <c r="BOX6" s="1054"/>
      <c r="BOY6" s="1054"/>
      <c r="BOZ6" s="1054"/>
      <c r="BPA6" s="1054" t="s">
        <v>700</v>
      </c>
      <c r="BPB6" s="1054"/>
      <c r="BPC6" s="1054"/>
      <c r="BPD6" s="1054"/>
      <c r="BPE6" s="1054" t="s">
        <v>700</v>
      </c>
      <c r="BPF6" s="1054"/>
      <c r="BPG6" s="1054"/>
      <c r="BPH6" s="1054"/>
      <c r="BPI6" s="1054" t="s">
        <v>700</v>
      </c>
      <c r="BPJ6" s="1054"/>
      <c r="BPK6" s="1054"/>
      <c r="BPL6" s="1054"/>
      <c r="BPM6" s="1054" t="s">
        <v>700</v>
      </c>
      <c r="BPN6" s="1054"/>
      <c r="BPO6" s="1054"/>
      <c r="BPP6" s="1054"/>
      <c r="BPQ6" s="1054" t="s">
        <v>700</v>
      </c>
      <c r="BPR6" s="1054"/>
      <c r="BPS6" s="1054"/>
      <c r="BPT6" s="1054"/>
      <c r="BPU6" s="1054" t="s">
        <v>700</v>
      </c>
      <c r="BPV6" s="1054"/>
      <c r="BPW6" s="1054"/>
      <c r="BPX6" s="1054"/>
      <c r="BPY6" s="1054" t="s">
        <v>700</v>
      </c>
      <c r="BPZ6" s="1054"/>
      <c r="BQA6" s="1054"/>
      <c r="BQB6" s="1054"/>
      <c r="BQC6" s="1054" t="s">
        <v>700</v>
      </c>
      <c r="BQD6" s="1054"/>
      <c r="BQE6" s="1054"/>
      <c r="BQF6" s="1054"/>
      <c r="BQG6" s="1054" t="s">
        <v>700</v>
      </c>
      <c r="BQH6" s="1054"/>
      <c r="BQI6" s="1054"/>
      <c r="BQJ6" s="1054"/>
      <c r="BQK6" s="1054" t="s">
        <v>700</v>
      </c>
      <c r="BQL6" s="1054"/>
      <c r="BQM6" s="1054"/>
      <c r="BQN6" s="1054"/>
      <c r="BQO6" s="1054" t="s">
        <v>700</v>
      </c>
      <c r="BQP6" s="1054"/>
      <c r="BQQ6" s="1054"/>
      <c r="BQR6" s="1054"/>
      <c r="BQS6" s="1054" t="s">
        <v>700</v>
      </c>
      <c r="BQT6" s="1054"/>
      <c r="BQU6" s="1054"/>
      <c r="BQV6" s="1054"/>
      <c r="BQW6" s="1054" t="s">
        <v>700</v>
      </c>
      <c r="BQX6" s="1054"/>
      <c r="BQY6" s="1054"/>
      <c r="BQZ6" s="1054"/>
      <c r="BRA6" s="1054" t="s">
        <v>700</v>
      </c>
      <c r="BRB6" s="1054"/>
      <c r="BRC6" s="1054"/>
      <c r="BRD6" s="1054"/>
      <c r="BRE6" s="1054" t="s">
        <v>700</v>
      </c>
      <c r="BRF6" s="1054"/>
      <c r="BRG6" s="1054"/>
      <c r="BRH6" s="1054"/>
      <c r="BRI6" s="1054" t="s">
        <v>700</v>
      </c>
      <c r="BRJ6" s="1054"/>
      <c r="BRK6" s="1054"/>
      <c r="BRL6" s="1054"/>
      <c r="BRM6" s="1054" t="s">
        <v>700</v>
      </c>
      <c r="BRN6" s="1054"/>
      <c r="BRO6" s="1054"/>
      <c r="BRP6" s="1054"/>
      <c r="BRQ6" s="1054" t="s">
        <v>700</v>
      </c>
      <c r="BRR6" s="1054"/>
      <c r="BRS6" s="1054"/>
      <c r="BRT6" s="1054"/>
      <c r="BRU6" s="1054" t="s">
        <v>700</v>
      </c>
      <c r="BRV6" s="1054"/>
      <c r="BRW6" s="1054"/>
      <c r="BRX6" s="1054"/>
      <c r="BRY6" s="1054" t="s">
        <v>700</v>
      </c>
      <c r="BRZ6" s="1054"/>
      <c r="BSA6" s="1054"/>
      <c r="BSB6" s="1054"/>
      <c r="BSC6" s="1054" t="s">
        <v>700</v>
      </c>
      <c r="BSD6" s="1054"/>
      <c r="BSE6" s="1054"/>
      <c r="BSF6" s="1054"/>
      <c r="BSG6" s="1054" t="s">
        <v>700</v>
      </c>
      <c r="BSH6" s="1054"/>
      <c r="BSI6" s="1054"/>
      <c r="BSJ6" s="1054"/>
      <c r="BSK6" s="1054" t="s">
        <v>700</v>
      </c>
      <c r="BSL6" s="1054"/>
      <c r="BSM6" s="1054"/>
      <c r="BSN6" s="1054"/>
      <c r="BSO6" s="1054" t="s">
        <v>700</v>
      </c>
      <c r="BSP6" s="1054"/>
      <c r="BSQ6" s="1054"/>
      <c r="BSR6" s="1054"/>
      <c r="BSS6" s="1054" t="s">
        <v>700</v>
      </c>
      <c r="BST6" s="1054"/>
      <c r="BSU6" s="1054"/>
      <c r="BSV6" s="1054"/>
      <c r="BSW6" s="1054" t="s">
        <v>700</v>
      </c>
      <c r="BSX6" s="1054"/>
      <c r="BSY6" s="1054"/>
      <c r="BSZ6" s="1054"/>
      <c r="BTA6" s="1054" t="s">
        <v>700</v>
      </c>
      <c r="BTB6" s="1054"/>
      <c r="BTC6" s="1054"/>
      <c r="BTD6" s="1054"/>
      <c r="BTE6" s="1054" t="s">
        <v>700</v>
      </c>
      <c r="BTF6" s="1054"/>
      <c r="BTG6" s="1054"/>
      <c r="BTH6" s="1054"/>
      <c r="BTI6" s="1054" t="s">
        <v>700</v>
      </c>
      <c r="BTJ6" s="1054"/>
      <c r="BTK6" s="1054"/>
      <c r="BTL6" s="1054"/>
      <c r="BTM6" s="1054" t="s">
        <v>700</v>
      </c>
      <c r="BTN6" s="1054"/>
      <c r="BTO6" s="1054"/>
      <c r="BTP6" s="1054"/>
      <c r="BTQ6" s="1054" t="s">
        <v>700</v>
      </c>
      <c r="BTR6" s="1054"/>
      <c r="BTS6" s="1054"/>
      <c r="BTT6" s="1054"/>
      <c r="BTU6" s="1054" t="s">
        <v>700</v>
      </c>
      <c r="BTV6" s="1054"/>
      <c r="BTW6" s="1054"/>
      <c r="BTX6" s="1054"/>
      <c r="BTY6" s="1054" t="s">
        <v>700</v>
      </c>
      <c r="BTZ6" s="1054"/>
      <c r="BUA6" s="1054"/>
      <c r="BUB6" s="1054"/>
      <c r="BUC6" s="1054" t="s">
        <v>700</v>
      </c>
      <c r="BUD6" s="1054"/>
      <c r="BUE6" s="1054"/>
      <c r="BUF6" s="1054"/>
      <c r="BUG6" s="1054" t="s">
        <v>700</v>
      </c>
      <c r="BUH6" s="1054"/>
      <c r="BUI6" s="1054"/>
      <c r="BUJ6" s="1054"/>
      <c r="BUK6" s="1054" t="s">
        <v>700</v>
      </c>
      <c r="BUL6" s="1054"/>
      <c r="BUM6" s="1054"/>
      <c r="BUN6" s="1054"/>
      <c r="BUO6" s="1054" t="s">
        <v>700</v>
      </c>
      <c r="BUP6" s="1054"/>
      <c r="BUQ6" s="1054"/>
      <c r="BUR6" s="1054"/>
      <c r="BUS6" s="1054" t="s">
        <v>700</v>
      </c>
      <c r="BUT6" s="1054"/>
      <c r="BUU6" s="1054"/>
      <c r="BUV6" s="1054"/>
      <c r="BUW6" s="1054" t="s">
        <v>700</v>
      </c>
      <c r="BUX6" s="1054"/>
      <c r="BUY6" s="1054"/>
      <c r="BUZ6" s="1054"/>
      <c r="BVA6" s="1054" t="s">
        <v>700</v>
      </c>
      <c r="BVB6" s="1054"/>
      <c r="BVC6" s="1054"/>
      <c r="BVD6" s="1054"/>
      <c r="BVE6" s="1054" t="s">
        <v>700</v>
      </c>
      <c r="BVF6" s="1054"/>
      <c r="BVG6" s="1054"/>
      <c r="BVH6" s="1054"/>
      <c r="BVI6" s="1054" t="s">
        <v>700</v>
      </c>
      <c r="BVJ6" s="1054"/>
      <c r="BVK6" s="1054"/>
      <c r="BVL6" s="1054"/>
      <c r="BVM6" s="1054" t="s">
        <v>700</v>
      </c>
      <c r="BVN6" s="1054"/>
      <c r="BVO6" s="1054"/>
      <c r="BVP6" s="1054"/>
      <c r="BVQ6" s="1054" t="s">
        <v>700</v>
      </c>
      <c r="BVR6" s="1054"/>
      <c r="BVS6" s="1054"/>
      <c r="BVT6" s="1054"/>
      <c r="BVU6" s="1054" t="s">
        <v>700</v>
      </c>
      <c r="BVV6" s="1054"/>
      <c r="BVW6" s="1054"/>
      <c r="BVX6" s="1054"/>
      <c r="BVY6" s="1054" t="s">
        <v>700</v>
      </c>
      <c r="BVZ6" s="1054"/>
      <c r="BWA6" s="1054"/>
      <c r="BWB6" s="1054"/>
      <c r="BWC6" s="1054" t="s">
        <v>700</v>
      </c>
      <c r="BWD6" s="1054"/>
      <c r="BWE6" s="1054"/>
      <c r="BWF6" s="1054"/>
      <c r="BWG6" s="1054" t="s">
        <v>700</v>
      </c>
      <c r="BWH6" s="1054"/>
      <c r="BWI6" s="1054"/>
      <c r="BWJ6" s="1054"/>
      <c r="BWK6" s="1054" t="s">
        <v>700</v>
      </c>
      <c r="BWL6" s="1054"/>
      <c r="BWM6" s="1054"/>
      <c r="BWN6" s="1054"/>
      <c r="BWO6" s="1054" t="s">
        <v>700</v>
      </c>
      <c r="BWP6" s="1054"/>
      <c r="BWQ6" s="1054"/>
      <c r="BWR6" s="1054"/>
      <c r="BWS6" s="1054" t="s">
        <v>700</v>
      </c>
      <c r="BWT6" s="1054"/>
      <c r="BWU6" s="1054"/>
      <c r="BWV6" s="1054"/>
      <c r="BWW6" s="1054" t="s">
        <v>700</v>
      </c>
      <c r="BWX6" s="1054"/>
      <c r="BWY6" s="1054"/>
      <c r="BWZ6" s="1054"/>
      <c r="BXA6" s="1054" t="s">
        <v>700</v>
      </c>
      <c r="BXB6" s="1054"/>
      <c r="BXC6" s="1054"/>
      <c r="BXD6" s="1054"/>
      <c r="BXE6" s="1054" t="s">
        <v>700</v>
      </c>
      <c r="BXF6" s="1054"/>
      <c r="BXG6" s="1054"/>
      <c r="BXH6" s="1054"/>
      <c r="BXI6" s="1054" t="s">
        <v>700</v>
      </c>
      <c r="BXJ6" s="1054"/>
      <c r="BXK6" s="1054"/>
      <c r="BXL6" s="1054"/>
      <c r="BXM6" s="1054" t="s">
        <v>700</v>
      </c>
      <c r="BXN6" s="1054"/>
      <c r="BXO6" s="1054"/>
      <c r="BXP6" s="1054"/>
      <c r="BXQ6" s="1054" t="s">
        <v>700</v>
      </c>
      <c r="BXR6" s="1054"/>
      <c r="BXS6" s="1054"/>
      <c r="BXT6" s="1054"/>
      <c r="BXU6" s="1054" t="s">
        <v>700</v>
      </c>
      <c r="BXV6" s="1054"/>
      <c r="BXW6" s="1054"/>
      <c r="BXX6" s="1054"/>
      <c r="BXY6" s="1054" t="s">
        <v>700</v>
      </c>
      <c r="BXZ6" s="1054"/>
      <c r="BYA6" s="1054"/>
      <c r="BYB6" s="1054"/>
      <c r="BYC6" s="1054" t="s">
        <v>700</v>
      </c>
      <c r="BYD6" s="1054"/>
      <c r="BYE6" s="1054"/>
      <c r="BYF6" s="1054"/>
      <c r="BYG6" s="1054" t="s">
        <v>700</v>
      </c>
      <c r="BYH6" s="1054"/>
      <c r="BYI6" s="1054"/>
      <c r="BYJ6" s="1054"/>
      <c r="BYK6" s="1054" t="s">
        <v>700</v>
      </c>
      <c r="BYL6" s="1054"/>
      <c r="BYM6" s="1054"/>
      <c r="BYN6" s="1054"/>
      <c r="BYO6" s="1054" t="s">
        <v>700</v>
      </c>
      <c r="BYP6" s="1054"/>
      <c r="BYQ6" s="1054"/>
      <c r="BYR6" s="1054"/>
      <c r="BYS6" s="1054" t="s">
        <v>700</v>
      </c>
      <c r="BYT6" s="1054"/>
      <c r="BYU6" s="1054"/>
      <c r="BYV6" s="1054"/>
      <c r="BYW6" s="1054" t="s">
        <v>700</v>
      </c>
      <c r="BYX6" s="1054"/>
      <c r="BYY6" s="1054"/>
      <c r="BYZ6" s="1054"/>
      <c r="BZA6" s="1054" t="s">
        <v>700</v>
      </c>
      <c r="BZB6" s="1054"/>
      <c r="BZC6" s="1054"/>
      <c r="BZD6" s="1054"/>
      <c r="BZE6" s="1054" t="s">
        <v>700</v>
      </c>
      <c r="BZF6" s="1054"/>
      <c r="BZG6" s="1054"/>
      <c r="BZH6" s="1054"/>
      <c r="BZI6" s="1054" t="s">
        <v>700</v>
      </c>
      <c r="BZJ6" s="1054"/>
      <c r="BZK6" s="1054"/>
      <c r="BZL6" s="1054"/>
      <c r="BZM6" s="1054" t="s">
        <v>700</v>
      </c>
      <c r="BZN6" s="1054"/>
      <c r="BZO6" s="1054"/>
      <c r="BZP6" s="1054"/>
      <c r="BZQ6" s="1054" t="s">
        <v>700</v>
      </c>
      <c r="BZR6" s="1054"/>
      <c r="BZS6" s="1054"/>
      <c r="BZT6" s="1054"/>
      <c r="BZU6" s="1054" t="s">
        <v>700</v>
      </c>
      <c r="BZV6" s="1054"/>
      <c r="BZW6" s="1054"/>
      <c r="BZX6" s="1054"/>
      <c r="BZY6" s="1054" t="s">
        <v>700</v>
      </c>
      <c r="BZZ6" s="1054"/>
      <c r="CAA6" s="1054"/>
      <c r="CAB6" s="1054"/>
      <c r="CAC6" s="1054" t="s">
        <v>700</v>
      </c>
      <c r="CAD6" s="1054"/>
      <c r="CAE6" s="1054"/>
      <c r="CAF6" s="1054"/>
      <c r="CAG6" s="1054" t="s">
        <v>700</v>
      </c>
      <c r="CAH6" s="1054"/>
      <c r="CAI6" s="1054"/>
      <c r="CAJ6" s="1054"/>
      <c r="CAK6" s="1054" t="s">
        <v>700</v>
      </c>
      <c r="CAL6" s="1054"/>
      <c r="CAM6" s="1054"/>
      <c r="CAN6" s="1054"/>
      <c r="CAO6" s="1054" t="s">
        <v>700</v>
      </c>
      <c r="CAP6" s="1054"/>
      <c r="CAQ6" s="1054"/>
      <c r="CAR6" s="1054"/>
      <c r="CAS6" s="1054" t="s">
        <v>700</v>
      </c>
      <c r="CAT6" s="1054"/>
      <c r="CAU6" s="1054"/>
      <c r="CAV6" s="1054"/>
      <c r="CAW6" s="1054" t="s">
        <v>700</v>
      </c>
      <c r="CAX6" s="1054"/>
      <c r="CAY6" s="1054"/>
      <c r="CAZ6" s="1054"/>
      <c r="CBA6" s="1054" t="s">
        <v>700</v>
      </c>
      <c r="CBB6" s="1054"/>
      <c r="CBC6" s="1054"/>
      <c r="CBD6" s="1054"/>
      <c r="CBE6" s="1054" t="s">
        <v>700</v>
      </c>
      <c r="CBF6" s="1054"/>
      <c r="CBG6" s="1054"/>
      <c r="CBH6" s="1054"/>
      <c r="CBI6" s="1054" t="s">
        <v>700</v>
      </c>
      <c r="CBJ6" s="1054"/>
      <c r="CBK6" s="1054"/>
      <c r="CBL6" s="1054"/>
      <c r="CBM6" s="1054" t="s">
        <v>700</v>
      </c>
      <c r="CBN6" s="1054"/>
      <c r="CBO6" s="1054"/>
      <c r="CBP6" s="1054"/>
      <c r="CBQ6" s="1054" t="s">
        <v>700</v>
      </c>
      <c r="CBR6" s="1054"/>
      <c r="CBS6" s="1054"/>
      <c r="CBT6" s="1054"/>
      <c r="CBU6" s="1054" t="s">
        <v>700</v>
      </c>
      <c r="CBV6" s="1054"/>
      <c r="CBW6" s="1054"/>
      <c r="CBX6" s="1054"/>
      <c r="CBY6" s="1054" t="s">
        <v>700</v>
      </c>
      <c r="CBZ6" s="1054"/>
      <c r="CCA6" s="1054"/>
      <c r="CCB6" s="1054"/>
      <c r="CCC6" s="1054" t="s">
        <v>700</v>
      </c>
      <c r="CCD6" s="1054"/>
      <c r="CCE6" s="1054"/>
      <c r="CCF6" s="1054"/>
      <c r="CCG6" s="1054" t="s">
        <v>700</v>
      </c>
      <c r="CCH6" s="1054"/>
      <c r="CCI6" s="1054"/>
      <c r="CCJ6" s="1054"/>
      <c r="CCK6" s="1054" t="s">
        <v>700</v>
      </c>
      <c r="CCL6" s="1054"/>
      <c r="CCM6" s="1054"/>
      <c r="CCN6" s="1054"/>
      <c r="CCO6" s="1054" t="s">
        <v>700</v>
      </c>
      <c r="CCP6" s="1054"/>
      <c r="CCQ6" s="1054"/>
      <c r="CCR6" s="1054"/>
      <c r="CCS6" s="1054" t="s">
        <v>700</v>
      </c>
      <c r="CCT6" s="1054"/>
      <c r="CCU6" s="1054"/>
      <c r="CCV6" s="1054"/>
      <c r="CCW6" s="1054" t="s">
        <v>700</v>
      </c>
      <c r="CCX6" s="1054"/>
      <c r="CCY6" s="1054"/>
      <c r="CCZ6" s="1054"/>
      <c r="CDA6" s="1054" t="s">
        <v>700</v>
      </c>
      <c r="CDB6" s="1054"/>
      <c r="CDC6" s="1054"/>
      <c r="CDD6" s="1054"/>
      <c r="CDE6" s="1054" t="s">
        <v>700</v>
      </c>
      <c r="CDF6" s="1054"/>
      <c r="CDG6" s="1054"/>
      <c r="CDH6" s="1054"/>
      <c r="CDI6" s="1054" t="s">
        <v>700</v>
      </c>
      <c r="CDJ6" s="1054"/>
      <c r="CDK6" s="1054"/>
      <c r="CDL6" s="1054"/>
      <c r="CDM6" s="1054" t="s">
        <v>700</v>
      </c>
      <c r="CDN6" s="1054"/>
      <c r="CDO6" s="1054"/>
      <c r="CDP6" s="1054"/>
      <c r="CDQ6" s="1054" t="s">
        <v>700</v>
      </c>
      <c r="CDR6" s="1054"/>
      <c r="CDS6" s="1054"/>
      <c r="CDT6" s="1054"/>
      <c r="CDU6" s="1054" t="s">
        <v>700</v>
      </c>
      <c r="CDV6" s="1054"/>
      <c r="CDW6" s="1054"/>
      <c r="CDX6" s="1054"/>
      <c r="CDY6" s="1054" t="s">
        <v>700</v>
      </c>
      <c r="CDZ6" s="1054"/>
      <c r="CEA6" s="1054"/>
      <c r="CEB6" s="1054"/>
      <c r="CEC6" s="1054" t="s">
        <v>700</v>
      </c>
      <c r="CED6" s="1054"/>
      <c r="CEE6" s="1054"/>
      <c r="CEF6" s="1054"/>
      <c r="CEG6" s="1054" t="s">
        <v>700</v>
      </c>
      <c r="CEH6" s="1054"/>
      <c r="CEI6" s="1054"/>
      <c r="CEJ6" s="1054"/>
      <c r="CEK6" s="1054" t="s">
        <v>700</v>
      </c>
      <c r="CEL6" s="1054"/>
      <c r="CEM6" s="1054"/>
      <c r="CEN6" s="1054"/>
      <c r="CEO6" s="1054" t="s">
        <v>700</v>
      </c>
      <c r="CEP6" s="1054"/>
      <c r="CEQ6" s="1054"/>
      <c r="CER6" s="1054"/>
      <c r="CES6" s="1054" t="s">
        <v>700</v>
      </c>
      <c r="CET6" s="1054"/>
      <c r="CEU6" s="1054"/>
      <c r="CEV6" s="1054"/>
      <c r="CEW6" s="1054" t="s">
        <v>700</v>
      </c>
      <c r="CEX6" s="1054"/>
      <c r="CEY6" s="1054"/>
      <c r="CEZ6" s="1054"/>
      <c r="CFA6" s="1054" t="s">
        <v>700</v>
      </c>
      <c r="CFB6" s="1054"/>
      <c r="CFC6" s="1054"/>
      <c r="CFD6" s="1054"/>
      <c r="CFE6" s="1054" t="s">
        <v>700</v>
      </c>
      <c r="CFF6" s="1054"/>
      <c r="CFG6" s="1054"/>
      <c r="CFH6" s="1054"/>
      <c r="CFI6" s="1054" t="s">
        <v>700</v>
      </c>
      <c r="CFJ6" s="1054"/>
      <c r="CFK6" s="1054"/>
      <c r="CFL6" s="1054"/>
      <c r="CFM6" s="1054" t="s">
        <v>700</v>
      </c>
      <c r="CFN6" s="1054"/>
      <c r="CFO6" s="1054"/>
      <c r="CFP6" s="1054"/>
      <c r="CFQ6" s="1054" t="s">
        <v>700</v>
      </c>
      <c r="CFR6" s="1054"/>
      <c r="CFS6" s="1054"/>
      <c r="CFT6" s="1054"/>
      <c r="CFU6" s="1054" t="s">
        <v>700</v>
      </c>
      <c r="CFV6" s="1054"/>
      <c r="CFW6" s="1054"/>
      <c r="CFX6" s="1054"/>
      <c r="CFY6" s="1054" t="s">
        <v>700</v>
      </c>
      <c r="CFZ6" s="1054"/>
      <c r="CGA6" s="1054"/>
      <c r="CGB6" s="1054"/>
      <c r="CGC6" s="1054" t="s">
        <v>700</v>
      </c>
      <c r="CGD6" s="1054"/>
      <c r="CGE6" s="1054"/>
      <c r="CGF6" s="1054"/>
      <c r="CGG6" s="1054" t="s">
        <v>700</v>
      </c>
      <c r="CGH6" s="1054"/>
      <c r="CGI6" s="1054"/>
      <c r="CGJ6" s="1054"/>
      <c r="CGK6" s="1054" t="s">
        <v>700</v>
      </c>
      <c r="CGL6" s="1054"/>
      <c r="CGM6" s="1054"/>
      <c r="CGN6" s="1054"/>
      <c r="CGO6" s="1054" t="s">
        <v>700</v>
      </c>
      <c r="CGP6" s="1054"/>
      <c r="CGQ6" s="1054"/>
      <c r="CGR6" s="1054"/>
      <c r="CGS6" s="1054" t="s">
        <v>700</v>
      </c>
      <c r="CGT6" s="1054"/>
      <c r="CGU6" s="1054"/>
      <c r="CGV6" s="1054"/>
      <c r="CGW6" s="1054" t="s">
        <v>700</v>
      </c>
      <c r="CGX6" s="1054"/>
      <c r="CGY6" s="1054"/>
      <c r="CGZ6" s="1054"/>
      <c r="CHA6" s="1054" t="s">
        <v>700</v>
      </c>
      <c r="CHB6" s="1054"/>
      <c r="CHC6" s="1054"/>
      <c r="CHD6" s="1054"/>
      <c r="CHE6" s="1054" t="s">
        <v>700</v>
      </c>
      <c r="CHF6" s="1054"/>
      <c r="CHG6" s="1054"/>
      <c r="CHH6" s="1054"/>
      <c r="CHI6" s="1054" t="s">
        <v>700</v>
      </c>
      <c r="CHJ6" s="1054"/>
      <c r="CHK6" s="1054"/>
      <c r="CHL6" s="1054"/>
      <c r="CHM6" s="1054" t="s">
        <v>700</v>
      </c>
      <c r="CHN6" s="1054"/>
      <c r="CHO6" s="1054"/>
      <c r="CHP6" s="1054"/>
      <c r="CHQ6" s="1054" t="s">
        <v>700</v>
      </c>
      <c r="CHR6" s="1054"/>
      <c r="CHS6" s="1054"/>
      <c r="CHT6" s="1054"/>
      <c r="CHU6" s="1054" t="s">
        <v>700</v>
      </c>
      <c r="CHV6" s="1054"/>
      <c r="CHW6" s="1054"/>
      <c r="CHX6" s="1054"/>
      <c r="CHY6" s="1054" t="s">
        <v>700</v>
      </c>
      <c r="CHZ6" s="1054"/>
      <c r="CIA6" s="1054"/>
      <c r="CIB6" s="1054"/>
      <c r="CIC6" s="1054" t="s">
        <v>700</v>
      </c>
      <c r="CID6" s="1054"/>
      <c r="CIE6" s="1054"/>
      <c r="CIF6" s="1054"/>
      <c r="CIG6" s="1054" t="s">
        <v>700</v>
      </c>
      <c r="CIH6" s="1054"/>
      <c r="CII6" s="1054"/>
      <c r="CIJ6" s="1054"/>
      <c r="CIK6" s="1054" t="s">
        <v>700</v>
      </c>
      <c r="CIL6" s="1054"/>
      <c r="CIM6" s="1054"/>
      <c r="CIN6" s="1054"/>
      <c r="CIO6" s="1054" t="s">
        <v>700</v>
      </c>
      <c r="CIP6" s="1054"/>
      <c r="CIQ6" s="1054"/>
      <c r="CIR6" s="1054"/>
      <c r="CIS6" s="1054" t="s">
        <v>700</v>
      </c>
      <c r="CIT6" s="1054"/>
      <c r="CIU6" s="1054"/>
      <c r="CIV6" s="1054"/>
      <c r="CIW6" s="1054" t="s">
        <v>700</v>
      </c>
      <c r="CIX6" s="1054"/>
      <c r="CIY6" s="1054"/>
      <c r="CIZ6" s="1054"/>
      <c r="CJA6" s="1054" t="s">
        <v>700</v>
      </c>
      <c r="CJB6" s="1054"/>
      <c r="CJC6" s="1054"/>
      <c r="CJD6" s="1054"/>
      <c r="CJE6" s="1054" t="s">
        <v>700</v>
      </c>
      <c r="CJF6" s="1054"/>
      <c r="CJG6" s="1054"/>
      <c r="CJH6" s="1054"/>
      <c r="CJI6" s="1054" t="s">
        <v>700</v>
      </c>
      <c r="CJJ6" s="1054"/>
      <c r="CJK6" s="1054"/>
      <c r="CJL6" s="1054"/>
      <c r="CJM6" s="1054" t="s">
        <v>700</v>
      </c>
      <c r="CJN6" s="1054"/>
      <c r="CJO6" s="1054"/>
      <c r="CJP6" s="1054"/>
      <c r="CJQ6" s="1054" t="s">
        <v>700</v>
      </c>
      <c r="CJR6" s="1054"/>
      <c r="CJS6" s="1054"/>
      <c r="CJT6" s="1054"/>
      <c r="CJU6" s="1054" t="s">
        <v>700</v>
      </c>
      <c r="CJV6" s="1054"/>
      <c r="CJW6" s="1054"/>
      <c r="CJX6" s="1054"/>
      <c r="CJY6" s="1054" t="s">
        <v>700</v>
      </c>
      <c r="CJZ6" s="1054"/>
      <c r="CKA6" s="1054"/>
      <c r="CKB6" s="1054"/>
      <c r="CKC6" s="1054" t="s">
        <v>700</v>
      </c>
      <c r="CKD6" s="1054"/>
      <c r="CKE6" s="1054"/>
      <c r="CKF6" s="1054"/>
      <c r="CKG6" s="1054" t="s">
        <v>700</v>
      </c>
      <c r="CKH6" s="1054"/>
      <c r="CKI6" s="1054"/>
      <c r="CKJ6" s="1054"/>
      <c r="CKK6" s="1054" t="s">
        <v>700</v>
      </c>
      <c r="CKL6" s="1054"/>
      <c r="CKM6" s="1054"/>
      <c r="CKN6" s="1054"/>
      <c r="CKO6" s="1054" t="s">
        <v>700</v>
      </c>
      <c r="CKP6" s="1054"/>
      <c r="CKQ6" s="1054"/>
      <c r="CKR6" s="1054"/>
      <c r="CKS6" s="1054" t="s">
        <v>700</v>
      </c>
      <c r="CKT6" s="1054"/>
      <c r="CKU6" s="1054"/>
      <c r="CKV6" s="1054"/>
      <c r="CKW6" s="1054" t="s">
        <v>700</v>
      </c>
      <c r="CKX6" s="1054"/>
      <c r="CKY6" s="1054"/>
      <c r="CKZ6" s="1054"/>
      <c r="CLA6" s="1054" t="s">
        <v>700</v>
      </c>
      <c r="CLB6" s="1054"/>
      <c r="CLC6" s="1054"/>
      <c r="CLD6" s="1054"/>
      <c r="CLE6" s="1054" t="s">
        <v>700</v>
      </c>
      <c r="CLF6" s="1054"/>
      <c r="CLG6" s="1054"/>
      <c r="CLH6" s="1054"/>
      <c r="CLI6" s="1054" t="s">
        <v>700</v>
      </c>
      <c r="CLJ6" s="1054"/>
      <c r="CLK6" s="1054"/>
      <c r="CLL6" s="1054"/>
      <c r="CLM6" s="1054" t="s">
        <v>700</v>
      </c>
      <c r="CLN6" s="1054"/>
      <c r="CLO6" s="1054"/>
      <c r="CLP6" s="1054"/>
      <c r="CLQ6" s="1054" t="s">
        <v>700</v>
      </c>
      <c r="CLR6" s="1054"/>
      <c r="CLS6" s="1054"/>
      <c r="CLT6" s="1054"/>
      <c r="CLU6" s="1054" t="s">
        <v>700</v>
      </c>
      <c r="CLV6" s="1054"/>
      <c r="CLW6" s="1054"/>
      <c r="CLX6" s="1054"/>
      <c r="CLY6" s="1054" t="s">
        <v>700</v>
      </c>
      <c r="CLZ6" s="1054"/>
      <c r="CMA6" s="1054"/>
      <c r="CMB6" s="1054"/>
      <c r="CMC6" s="1054" t="s">
        <v>700</v>
      </c>
      <c r="CMD6" s="1054"/>
      <c r="CME6" s="1054"/>
      <c r="CMF6" s="1054"/>
      <c r="CMG6" s="1054" t="s">
        <v>700</v>
      </c>
      <c r="CMH6" s="1054"/>
      <c r="CMI6" s="1054"/>
      <c r="CMJ6" s="1054"/>
      <c r="CMK6" s="1054" t="s">
        <v>700</v>
      </c>
      <c r="CML6" s="1054"/>
      <c r="CMM6" s="1054"/>
      <c r="CMN6" s="1054"/>
      <c r="CMO6" s="1054" t="s">
        <v>700</v>
      </c>
      <c r="CMP6" s="1054"/>
      <c r="CMQ6" s="1054"/>
      <c r="CMR6" s="1054"/>
      <c r="CMS6" s="1054" t="s">
        <v>700</v>
      </c>
      <c r="CMT6" s="1054"/>
      <c r="CMU6" s="1054"/>
      <c r="CMV6" s="1054"/>
      <c r="CMW6" s="1054" t="s">
        <v>700</v>
      </c>
      <c r="CMX6" s="1054"/>
      <c r="CMY6" s="1054"/>
      <c r="CMZ6" s="1054"/>
      <c r="CNA6" s="1054" t="s">
        <v>700</v>
      </c>
      <c r="CNB6" s="1054"/>
      <c r="CNC6" s="1054"/>
      <c r="CND6" s="1054"/>
      <c r="CNE6" s="1054" t="s">
        <v>700</v>
      </c>
      <c r="CNF6" s="1054"/>
      <c r="CNG6" s="1054"/>
      <c r="CNH6" s="1054"/>
      <c r="CNI6" s="1054" t="s">
        <v>700</v>
      </c>
      <c r="CNJ6" s="1054"/>
      <c r="CNK6" s="1054"/>
      <c r="CNL6" s="1054"/>
      <c r="CNM6" s="1054" t="s">
        <v>700</v>
      </c>
      <c r="CNN6" s="1054"/>
      <c r="CNO6" s="1054"/>
      <c r="CNP6" s="1054"/>
      <c r="CNQ6" s="1054" t="s">
        <v>700</v>
      </c>
      <c r="CNR6" s="1054"/>
      <c r="CNS6" s="1054"/>
      <c r="CNT6" s="1054"/>
      <c r="CNU6" s="1054" t="s">
        <v>700</v>
      </c>
      <c r="CNV6" s="1054"/>
      <c r="CNW6" s="1054"/>
      <c r="CNX6" s="1054"/>
      <c r="CNY6" s="1054" t="s">
        <v>700</v>
      </c>
      <c r="CNZ6" s="1054"/>
      <c r="COA6" s="1054"/>
      <c r="COB6" s="1054"/>
      <c r="COC6" s="1054" t="s">
        <v>700</v>
      </c>
      <c r="COD6" s="1054"/>
      <c r="COE6" s="1054"/>
      <c r="COF6" s="1054"/>
      <c r="COG6" s="1054" t="s">
        <v>700</v>
      </c>
      <c r="COH6" s="1054"/>
      <c r="COI6" s="1054"/>
      <c r="COJ6" s="1054"/>
      <c r="COK6" s="1054" t="s">
        <v>700</v>
      </c>
      <c r="COL6" s="1054"/>
      <c r="COM6" s="1054"/>
      <c r="CON6" s="1054"/>
      <c r="COO6" s="1054" t="s">
        <v>700</v>
      </c>
      <c r="COP6" s="1054"/>
      <c r="COQ6" s="1054"/>
      <c r="COR6" s="1054"/>
      <c r="COS6" s="1054" t="s">
        <v>700</v>
      </c>
      <c r="COT6" s="1054"/>
      <c r="COU6" s="1054"/>
      <c r="COV6" s="1054"/>
      <c r="COW6" s="1054" t="s">
        <v>700</v>
      </c>
      <c r="COX6" s="1054"/>
      <c r="COY6" s="1054"/>
      <c r="COZ6" s="1054"/>
      <c r="CPA6" s="1054" t="s">
        <v>700</v>
      </c>
      <c r="CPB6" s="1054"/>
      <c r="CPC6" s="1054"/>
      <c r="CPD6" s="1054"/>
      <c r="CPE6" s="1054" t="s">
        <v>700</v>
      </c>
      <c r="CPF6" s="1054"/>
      <c r="CPG6" s="1054"/>
      <c r="CPH6" s="1054"/>
      <c r="CPI6" s="1054" t="s">
        <v>700</v>
      </c>
      <c r="CPJ6" s="1054"/>
      <c r="CPK6" s="1054"/>
      <c r="CPL6" s="1054"/>
      <c r="CPM6" s="1054" t="s">
        <v>700</v>
      </c>
      <c r="CPN6" s="1054"/>
      <c r="CPO6" s="1054"/>
      <c r="CPP6" s="1054"/>
      <c r="CPQ6" s="1054" t="s">
        <v>700</v>
      </c>
      <c r="CPR6" s="1054"/>
      <c r="CPS6" s="1054"/>
      <c r="CPT6" s="1054"/>
      <c r="CPU6" s="1054" t="s">
        <v>700</v>
      </c>
      <c r="CPV6" s="1054"/>
      <c r="CPW6" s="1054"/>
      <c r="CPX6" s="1054"/>
      <c r="CPY6" s="1054" t="s">
        <v>700</v>
      </c>
      <c r="CPZ6" s="1054"/>
      <c r="CQA6" s="1054"/>
      <c r="CQB6" s="1054"/>
      <c r="CQC6" s="1054" t="s">
        <v>700</v>
      </c>
      <c r="CQD6" s="1054"/>
      <c r="CQE6" s="1054"/>
      <c r="CQF6" s="1054"/>
      <c r="CQG6" s="1054" t="s">
        <v>700</v>
      </c>
      <c r="CQH6" s="1054"/>
      <c r="CQI6" s="1054"/>
      <c r="CQJ6" s="1054"/>
      <c r="CQK6" s="1054" t="s">
        <v>700</v>
      </c>
      <c r="CQL6" s="1054"/>
      <c r="CQM6" s="1054"/>
      <c r="CQN6" s="1054"/>
      <c r="CQO6" s="1054" t="s">
        <v>700</v>
      </c>
      <c r="CQP6" s="1054"/>
      <c r="CQQ6" s="1054"/>
      <c r="CQR6" s="1054"/>
      <c r="CQS6" s="1054" t="s">
        <v>700</v>
      </c>
      <c r="CQT6" s="1054"/>
      <c r="CQU6" s="1054"/>
      <c r="CQV6" s="1054"/>
      <c r="CQW6" s="1054" t="s">
        <v>700</v>
      </c>
      <c r="CQX6" s="1054"/>
      <c r="CQY6" s="1054"/>
      <c r="CQZ6" s="1054"/>
      <c r="CRA6" s="1054" t="s">
        <v>700</v>
      </c>
      <c r="CRB6" s="1054"/>
      <c r="CRC6" s="1054"/>
      <c r="CRD6" s="1054"/>
      <c r="CRE6" s="1054" t="s">
        <v>700</v>
      </c>
      <c r="CRF6" s="1054"/>
      <c r="CRG6" s="1054"/>
      <c r="CRH6" s="1054"/>
      <c r="CRI6" s="1054" t="s">
        <v>700</v>
      </c>
      <c r="CRJ6" s="1054"/>
      <c r="CRK6" s="1054"/>
      <c r="CRL6" s="1054"/>
      <c r="CRM6" s="1054" t="s">
        <v>700</v>
      </c>
      <c r="CRN6" s="1054"/>
      <c r="CRO6" s="1054"/>
      <c r="CRP6" s="1054"/>
      <c r="CRQ6" s="1054" t="s">
        <v>700</v>
      </c>
      <c r="CRR6" s="1054"/>
      <c r="CRS6" s="1054"/>
      <c r="CRT6" s="1054"/>
      <c r="CRU6" s="1054" t="s">
        <v>700</v>
      </c>
      <c r="CRV6" s="1054"/>
      <c r="CRW6" s="1054"/>
      <c r="CRX6" s="1054"/>
      <c r="CRY6" s="1054" t="s">
        <v>700</v>
      </c>
      <c r="CRZ6" s="1054"/>
      <c r="CSA6" s="1054"/>
      <c r="CSB6" s="1054"/>
      <c r="CSC6" s="1054" t="s">
        <v>700</v>
      </c>
      <c r="CSD6" s="1054"/>
      <c r="CSE6" s="1054"/>
      <c r="CSF6" s="1054"/>
      <c r="CSG6" s="1054" t="s">
        <v>700</v>
      </c>
      <c r="CSH6" s="1054"/>
      <c r="CSI6" s="1054"/>
      <c r="CSJ6" s="1054"/>
      <c r="CSK6" s="1054" t="s">
        <v>700</v>
      </c>
      <c r="CSL6" s="1054"/>
      <c r="CSM6" s="1054"/>
      <c r="CSN6" s="1054"/>
      <c r="CSO6" s="1054" t="s">
        <v>700</v>
      </c>
      <c r="CSP6" s="1054"/>
      <c r="CSQ6" s="1054"/>
      <c r="CSR6" s="1054"/>
      <c r="CSS6" s="1054" t="s">
        <v>700</v>
      </c>
      <c r="CST6" s="1054"/>
      <c r="CSU6" s="1054"/>
      <c r="CSV6" s="1054"/>
      <c r="CSW6" s="1054" t="s">
        <v>700</v>
      </c>
      <c r="CSX6" s="1054"/>
      <c r="CSY6" s="1054"/>
      <c r="CSZ6" s="1054"/>
      <c r="CTA6" s="1054" t="s">
        <v>700</v>
      </c>
      <c r="CTB6" s="1054"/>
      <c r="CTC6" s="1054"/>
      <c r="CTD6" s="1054"/>
      <c r="CTE6" s="1054" t="s">
        <v>700</v>
      </c>
      <c r="CTF6" s="1054"/>
      <c r="CTG6" s="1054"/>
      <c r="CTH6" s="1054"/>
      <c r="CTI6" s="1054" t="s">
        <v>700</v>
      </c>
      <c r="CTJ6" s="1054"/>
      <c r="CTK6" s="1054"/>
      <c r="CTL6" s="1054"/>
      <c r="CTM6" s="1054" t="s">
        <v>700</v>
      </c>
      <c r="CTN6" s="1054"/>
      <c r="CTO6" s="1054"/>
      <c r="CTP6" s="1054"/>
      <c r="CTQ6" s="1054" t="s">
        <v>700</v>
      </c>
      <c r="CTR6" s="1054"/>
      <c r="CTS6" s="1054"/>
      <c r="CTT6" s="1054"/>
      <c r="CTU6" s="1054" t="s">
        <v>700</v>
      </c>
      <c r="CTV6" s="1054"/>
      <c r="CTW6" s="1054"/>
      <c r="CTX6" s="1054"/>
      <c r="CTY6" s="1054" t="s">
        <v>700</v>
      </c>
      <c r="CTZ6" s="1054"/>
      <c r="CUA6" s="1054"/>
      <c r="CUB6" s="1054"/>
      <c r="CUC6" s="1054" t="s">
        <v>700</v>
      </c>
      <c r="CUD6" s="1054"/>
      <c r="CUE6" s="1054"/>
      <c r="CUF6" s="1054"/>
      <c r="CUG6" s="1054" t="s">
        <v>700</v>
      </c>
      <c r="CUH6" s="1054"/>
      <c r="CUI6" s="1054"/>
      <c r="CUJ6" s="1054"/>
      <c r="CUK6" s="1054" t="s">
        <v>700</v>
      </c>
      <c r="CUL6" s="1054"/>
      <c r="CUM6" s="1054"/>
      <c r="CUN6" s="1054"/>
      <c r="CUO6" s="1054" t="s">
        <v>700</v>
      </c>
      <c r="CUP6" s="1054"/>
      <c r="CUQ6" s="1054"/>
      <c r="CUR6" s="1054"/>
      <c r="CUS6" s="1054" t="s">
        <v>700</v>
      </c>
      <c r="CUT6" s="1054"/>
      <c r="CUU6" s="1054"/>
      <c r="CUV6" s="1054"/>
      <c r="CUW6" s="1054" t="s">
        <v>700</v>
      </c>
      <c r="CUX6" s="1054"/>
      <c r="CUY6" s="1054"/>
      <c r="CUZ6" s="1054"/>
      <c r="CVA6" s="1054" t="s">
        <v>700</v>
      </c>
      <c r="CVB6" s="1054"/>
      <c r="CVC6" s="1054"/>
      <c r="CVD6" s="1054"/>
      <c r="CVE6" s="1054" t="s">
        <v>700</v>
      </c>
      <c r="CVF6" s="1054"/>
      <c r="CVG6" s="1054"/>
      <c r="CVH6" s="1054"/>
      <c r="CVI6" s="1054" t="s">
        <v>700</v>
      </c>
      <c r="CVJ6" s="1054"/>
      <c r="CVK6" s="1054"/>
      <c r="CVL6" s="1054"/>
      <c r="CVM6" s="1054" t="s">
        <v>700</v>
      </c>
      <c r="CVN6" s="1054"/>
      <c r="CVO6" s="1054"/>
      <c r="CVP6" s="1054"/>
      <c r="CVQ6" s="1054" t="s">
        <v>700</v>
      </c>
      <c r="CVR6" s="1054"/>
      <c r="CVS6" s="1054"/>
      <c r="CVT6" s="1054"/>
      <c r="CVU6" s="1054" t="s">
        <v>700</v>
      </c>
      <c r="CVV6" s="1054"/>
      <c r="CVW6" s="1054"/>
      <c r="CVX6" s="1054"/>
      <c r="CVY6" s="1054" t="s">
        <v>700</v>
      </c>
      <c r="CVZ6" s="1054"/>
      <c r="CWA6" s="1054"/>
      <c r="CWB6" s="1054"/>
      <c r="CWC6" s="1054" t="s">
        <v>700</v>
      </c>
      <c r="CWD6" s="1054"/>
      <c r="CWE6" s="1054"/>
      <c r="CWF6" s="1054"/>
      <c r="CWG6" s="1054" t="s">
        <v>700</v>
      </c>
      <c r="CWH6" s="1054"/>
      <c r="CWI6" s="1054"/>
      <c r="CWJ6" s="1054"/>
      <c r="CWK6" s="1054" t="s">
        <v>700</v>
      </c>
      <c r="CWL6" s="1054"/>
      <c r="CWM6" s="1054"/>
      <c r="CWN6" s="1054"/>
      <c r="CWO6" s="1054" t="s">
        <v>700</v>
      </c>
      <c r="CWP6" s="1054"/>
      <c r="CWQ6" s="1054"/>
      <c r="CWR6" s="1054"/>
      <c r="CWS6" s="1054" t="s">
        <v>700</v>
      </c>
      <c r="CWT6" s="1054"/>
      <c r="CWU6" s="1054"/>
      <c r="CWV6" s="1054"/>
      <c r="CWW6" s="1054" t="s">
        <v>700</v>
      </c>
      <c r="CWX6" s="1054"/>
      <c r="CWY6" s="1054"/>
      <c r="CWZ6" s="1054"/>
      <c r="CXA6" s="1054" t="s">
        <v>700</v>
      </c>
      <c r="CXB6" s="1054"/>
      <c r="CXC6" s="1054"/>
      <c r="CXD6" s="1054"/>
      <c r="CXE6" s="1054" t="s">
        <v>700</v>
      </c>
      <c r="CXF6" s="1054"/>
      <c r="CXG6" s="1054"/>
      <c r="CXH6" s="1054"/>
      <c r="CXI6" s="1054" t="s">
        <v>700</v>
      </c>
      <c r="CXJ6" s="1054"/>
      <c r="CXK6" s="1054"/>
      <c r="CXL6" s="1054"/>
      <c r="CXM6" s="1054" t="s">
        <v>700</v>
      </c>
      <c r="CXN6" s="1054"/>
      <c r="CXO6" s="1054"/>
      <c r="CXP6" s="1054"/>
      <c r="CXQ6" s="1054" t="s">
        <v>700</v>
      </c>
      <c r="CXR6" s="1054"/>
      <c r="CXS6" s="1054"/>
      <c r="CXT6" s="1054"/>
      <c r="CXU6" s="1054" t="s">
        <v>700</v>
      </c>
      <c r="CXV6" s="1054"/>
      <c r="CXW6" s="1054"/>
      <c r="CXX6" s="1054"/>
      <c r="CXY6" s="1054" t="s">
        <v>700</v>
      </c>
      <c r="CXZ6" s="1054"/>
      <c r="CYA6" s="1054"/>
      <c r="CYB6" s="1054"/>
      <c r="CYC6" s="1054" t="s">
        <v>700</v>
      </c>
      <c r="CYD6" s="1054"/>
      <c r="CYE6" s="1054"/>
      <c r="CYF6" s="1054"/>
      <c r="CYG6" s="1054" t="s">
        <v>700</v>
      </c>
      <c r="CYH6" s="1054"/>
      <c r="CYI6" s="1054"/>
      <c r="CYJ6" s="1054"/>
      <c r="CYK6" s="1054" t="s">
        <v>700</v>
      </c>
      <c r="CYL6" s="1054"/>
      <c r="CYM6" s="1054"/>
      <c r="CYN6" s="1054"/>
      <c r="CYO6" s="1054" t="s">
        <v>700</v>
      </c>
      <c r="CYP6" s="1054"/>
      <c r="CYQ6" s="1054"/>
      <c r="CYR6" s="1054"/>
      <c r="CYS6" s="1054" t="s">
        <v>700</v>
      </c>
      <c r="CYT6" s="1054"/>
      <c r="CYU6" s="1054"/>
      <c r="CYV6" s="1054"/>
      <c r="CYW6" s="1054" t="s">
        <v>700</v>
      </c>
      <c r="CYX6" s="1054"/>
      <c r="CYY6" s="1054"/>
      <c r="CYZ6" s="1054"/>
      <c r="CZA6" s="1054" t="s">
        <v>700</v>
      </c>
      <c r="CZB6" s="1054"/>
      <c r="CZC6" s="1054"/>
      <c r="CZD6" s="1054"/>
      <c r="CZE6" s="1054" t="s">
        <v>700</v>
      </c>
      <c r="CZF6" s="1054"/>
      <c r="CZG6" s="1054"/>
      <c r="CZH6" s="1054"/>
      <c r="CZI6" s="1054" t="s">
        <v>700</v>
      </c>
      <c r="CZJ6" s="1054"/>
      <c r="CZK6" s="1054"/>
      <c r="CZL6" s="1054"/>
      <c r="CZM6" s="1054" t="s">
        <v>700</v>
      </c>
      <c r="CZN6" s="1054"/>
      <c r="CZO6" s="1054"/>
      <c r="CZP6" s="1054"/>
      <c r="CZQ6" s="1054" t="s">
        <v>700</v>
      </c>
      <c r="CZR6" s="1054"/>
      <c r="CZS6" s="1054"/>
      <c r="CZT6" s="1054"/>
      <c r="CZU6" s="1054" t="s">
        <v>700</v>
      </c>
      <c r="CZV6" s="1054"/>
      <c r="CZW6" s="1054"/>
      <c r="CZX6" s="1054"/>
      <c r="CZY6" s="1054" t="s">
        <v>700</v>
      </c>
      <c r="CZZ6" s="1054"/>
      <c r="DAA6" s="1054"/>
      <c r="DAB6" s="1054"/>
      <c r="DAC6" s="1054" t="s">
        <v>700</v>
      </c>
      <c r="DAD6" s="1054"/>
      <c r="DAE6" s="1054"/>
      <c r="DAF6" s="1054"/>
      <c r="DAG6" s="1054" t="s">
        <v>700</v>
      </c>
      <c r="DAH6" s="1054"/>
      <c r="DAI6" s="1054"/>
      <c r="DAJ6" s="1054"/>
      <c r="DAK6" s="1054" t="s">
        <v>700</v>
      </c>
      <c r="DAL6" s="1054"/>
      <c r="DAM6" s="1054"/>
      <c r="DAN6" s="1054"/>
      <c r="DAO6" s="1054" t="s">
        <v>700</v>
      </c>
      <c r="DAP6" s="1054"/>
      <c r="DAQ6" s="1054"/>
      <c r="DAR6" s="1054"/>
      <c r="DAS6" s="1054" t="s">
        <v>700</v>
      </c>
      <c r="DAT6" s="1054"/>
      <c r="DAU6" s="1054"/>
      <c r="DAV6" s="1054"/>
      <c r="DAW6" s="1054" t="s">
        <v>700</v>
      </c>
      <c r="DAX6" s="1054"/>
      <c r="DAY6" s="1054"/>
      <c r="DAZ6" s="1054"/>
      <c r="DBA6" s="1054" t="s">
        <v>700</v>
      </c>
      <c r="DBB6" s="1054"/>
      <c r="DBC6" s="1054"/>
      <c r="DBD6" s="1054"/>
      <c r="DBE6" s="1054" t="s">
        <v>700</v>
      </c>
      <c r="DBF6" s="1054"/>
      <c r="DBG6" s="1054"/>
      <c r="DBH6" s="1054"/>
      <c r="DBI6" s="1054" t="s">
        <v>700</v>
      </c>
      <c r="DBJ6" s="1054"/>
      <c r="DBK6" s="1054"/>
      <c r="DBL6" s="1054"/>
      <c r="DBM6" s="1054" t="s">
        <v>700</v>
      </c>
      <c r="DBN6" s="1054"/>
      <c r="DBO6" s="1054"/>
      <c r="DBP6" s="1054"/>
      <c r="DBQ6" s="1054" t="s">
        <v>700</v>
      </c>
      <c r="DBR6" s="1054"/>
      <c r="DBS6" s="1054"/>
      <c r="DBT6" s="1054"/>
      <c r="DBU6" s="1054" t="s">
        <v>700</v>
      </c>
      <c r="DBV6" s="1054"/>
      <c r="DBW6" s="1054"/>
      <c r="DBX6" s="1054"/>
      <c r="DBY6" s="1054" t="s">
        <v>700</v>
      </c>
      <c r="DBZ6" s="1054"/>
      <c r="DCA6" s="1054"/>
      <c r="DCB6" s="1054"/>
      <c r="DCC6" s="1054" t="s">
        <v>700</v>
      </c>
      <c r="DCD6" s="1054"/>
      <c r="DCE6" s="1054"/>
      <c r="DCF6" s="1054"/>
      <c r="DCG6" s="1054" t="s">
        <v>700</v>
      </c>
      <c r="DCH6" s="1054"/>
      <c r="DCI6" s="1054"/>
      <c r="DCJ6" s="1054"/>
      <c r="DCK6" s="1054" t="s">
        <v>700</v>
      </c>
      <c r="DCL6" s="1054"/>
      <c r="DCM6" s="1054"/>
      <c r="DCN6" s="1054"/>
      <c r="DCO6" s="1054" t="s">
        <v>700</v>
      </c>
      <c r="DCP6" s="1054"/>
      <c r="DCQ6" s="1054"/>
      <c r="DCR6" s="1054"/>
      <c r="DCS6" s="1054" t="s">
        <v>700</v>
      </c>
      <c r="DCT6" s="1054"/>
      <c r="DCU6" s="1054"/>
      <c r="DCV6" s="1054"/>
      <c r="DCW6" s="1054" t="s">
        <v>700</v>
      </c>
      <c r="DCX6" s="1054"/>
      <c r="DCY6" s="1054"/>
      <c r="DCZ6" s="1054"/>
      <c r="DDA6" s="1054" t="s">
        <v>700</v>
      </c>
      <c r="DDB6" s="1054"/>
      <c r="DDC6" s="1054"/>
      <c r="DDD6" s="1054"/>
      <c r="DDE6" s="1054" t="s">
        <v>700</v>
      </c>
      <c r="DDF6" s="1054"/>
      <c r="DDG6" s="1054"/>
      <c r="DDH6" s="1054"/>
      <c r="DDI6" s="1054" t="s">
        <v>700</v>
      </c>
      <c r="DDJ6" s="1054"/>
      <c r="DDK6" s="1054"/>
      <c r="DDL6" s="1054"/>
      <c r="DDM6" s="1054" t="s">
        <v>700</v>
      </c>
      <c r="DDN6" s="1054"/>
      <c r="DDO6" s="1054"/>
      <c r="DDP6" s="1054"/>
      <c r="DDQ6" s="1054" t="s">
        <v>700</v>
      </c>
      <c r="DDR6" s="1054"/>
      <c r="DDS6" s="1054"/>
      <c r="DDT6" s="1054"/>
      <c r="DDU6" s="1054" t="s">
        <v>700</v>
      </c>
      <c r="DDV6" s="1054"/>
      <c r="DDW6" s="1054"/>
      <c r="DDX6" s="1054"/>
      <c r="DDY6" s="1054" t="s">
        <v>700</v>
      </c>
      <c r="DDZ6" s="1054"/>
      <c r="DEA6" s="1054"/>
      <c r="DEB6" s="1054"/>
      <c r="DEC6" s="1054" t="s">
        <v>700</v>
      </c>
      <c r="DED6" s="1054"/>
      <c r="DEE6" s="1054"/>
      <c r="DEF6" s="1054"/>
      <c r="DEG6" s="1054" t="s">
        <v>700</v>
      </c>
      <c r="DEH6" s="1054"/>
      <c r="DEI6" s="1054"/>
      <c r="DEJ6" s="1054"/>
      <c r="DEK6" s="1054" t="s">
        <v>700</v>
      </c>
      <c r="DEL6" s="1054"/>
      <c r="DEM6" s="1054"/>
      <c r="DEN6" s="1054"/>
      <c r="DEO6" s="1054" t="s">
        <v>700</v>
      </c>
      <c r="DEP6" s="1054"/>
      <c r="DEQ6" s="1054"/>
      <c r="DER6" s="1054"/>
      <c r="DES6" s="1054" t="s">
        <v>700</v>
      </c>
      <c r="DET6" s="1054"/>
      <c r="DEU6" s="1054"/>
      <c r="DEV6" s="1054"/>
      <c r="DEW6" s="1054" t="s">
        <v>700</v>
      </c>
      <c r="DEX6" s="1054"/>
      <c r="DEY6" s="1054"/>
      <c r="DEZ6" s="1054"/>
      <c r="DFA6" s="1054" t="s">
        <v>700</v>
      </c>
      <c r="DFB6" s="1054"/>
      <c r="DFC6" s="1054"/>
      <c r="DFD6" s="1054"/>
      <c r="DFE6" s="1054" t="s">
        <v>700</v>
      </c>
      <c r="DFF6" s="1054"/>
      <c r="DFG6" s="1054"/>
      <c r="DFH6" s="1054"/>
      <c r="DFI6" s="1054" t="s">
        <v>700</v>
      </c>
      <c r="DFJ6" s="1054"/>
      <c r="DFK6" s="1054"/>
      <c r="DFL6" s="1054"/>
      <c r="DFM6" s="1054" t="s">
        <v>700</v>
      </c>
      <c r="DFN6" s="1054"/>
      <c r="DFO6" s="1054"/>
      <c r="DFP6" s="1054"/>
      <c r="DFQ6" s="1054" t="s">
        <v>700</v>
      </c>
      <c r="DFR6" s="1054"/>
      <c r="DFS6" s="1054"/>
      <c r="DFT6" s="1054"/>
      <c r="DFU6" s="1054" t="s">
        <v>700</v>
      </c>
      <c r="DFV6" s="1054"/>
      <c r="DFW6" s="1054"/>
      <c r="DFX6" s="1054"/>
      <c r="DFY6" s="1054" t="s">
        <v>700</v>
      </c>
      <c r="DFZ6" s="1054"/>
      <c r="DGA6" s="1054"/>
      <c r="DGB6" s="1054"/>
      <c r="DGC6" s="1054" t="s">
        <v>700</v>
      </c>
      <c r="DGD6" s="1054"/>
      <c r="DGE6" s="1054"/>
      <c r="DGF6" s="1054"/>
      <c r="DGG6" s="1054" t="s">
        <v>700</v>
      </c>
      <c r="DGH6" s="1054"/>
      <c r="DGI6" s="1054"/>
      <c r="DGJ6" s="1054"/>
      <c r="DGK6" s="1054" t="s">
        <v>700</v>
      </c>
      <c r="DGL6" s="1054"/>
      <c r="DGM6" s="1054"/>
      <c r="DGN6" s="1054"/>
      <c r="DGO6" s="1054" t="s">
        <v>700</v>
      </c>
      <c r="DGP6" s="1054"/>
      <c r="DGQ6" s="1054"/>
      <c r="DGR6" s="1054"/>
      <c r="DGS6" s="1054" t="s">
        <v>700</v>
      </c>
      <c r="DGT6" s="1054"/>
      <c r="DGU6" s="1054"/>
      <c r="DGV6" s="1054"/>
      <c r="DGW6" s="1054" t="s">
        <v>700</v>
      </c>
      <c r="DGX6" s="1054"/>
      <c r="DGY6" s="1054"/>
      <c r="DGZ6" s="1054"/>
      <c r="DHA6" s="1054" t="s">
        <v>700</v>
      </c>
      <c r="DHB6" s="1054"/>
      <c r="DHC6" s="1054"/>
      <c r="DHD6" s="1054"/>
      <c r="DHE6" s="1054" t="s">
        <v>700</v>
      </c>
      <c r="DHF6" s="1054"/>
      <c r="DHG6" s="1054"/>
      <c r="DHH6" s="1054"/>
      <c r="DHI6" s="1054" t="s">
        <v>700</v>
      </c>
      <c r="DHJ6" s="1054"/>
      <c r="DHK6" s="1054"/>
      <c r="DHL6" s="1054"/>
      <c r="DHM6" s="1054" t="s">
        <v>700</v>
      </c>
      <c r="DHN6" s="1054"/>
      <c r="DHO6" s="1054"/>
      <c r="DHP6" s="1054"/>
      <c r="DHQ6" s="1054" t="s">
        <v>700</v>
      </c>
      <c r="DHR6" s="1054"/>
      <c r="DHS6" s="1054"/>
      <c r="DHT6" s="1054"/>
      <c r="DHU6" s="1054" t="s">
        <v>700</v>
      </c>
      <c r="DHV6" s="1054"/>
      <c r="DHW6" s="1054"/>
      <c r="DHX6" s="1054"/>
      <c r="DHY6" s="1054" t="s">
        <v>700</v>
      </c>
      <c r="DHZ6" s="1054"/>
      <c r="DIA6" s="1054"/>
      <c r="DIB6" s="1054"/>
      <c r="DIC6" s="1054" t="s">
        <v>700</v>
      </c>
      <c r="DID6" s="1054"/>
      <c r="DIE6" s="1054"/>
      <c r="DIF6" s="1054"/>
      <c r="DIG6" s="1054" t="s">
        <v>700</v>
      </c>
      <c r="DIH6" s="1054"/>
      <c r="DII6" s="1054"/>
      <c r="DIJ6" s="1054"/>
      <c r="DIK6" s="1054" t="s">
        <v>700</v>
      </c>
      <c r="DIL6" s="1054"/>
      <c r="DIM6" s="1054"/>
      <c r="DIN6" s="1054"/>
      <c r="DIO6" s="1054" t="s">
        <v>700</v>
      </c>
      <c r="DIP6" s="1054"/>
      <c r="DIQ6" s="1054"/>
      <c r="DIR6" s="1054"/>
      <c r="DIS6" s="1054" t="s">
        <v>700</v>
      </c>
      <c r="DIT6" s="1054"/>
      <c r="DIU6" s="1054"/>
      <c r="DIV6" s="1054"/>
      <c r="DIW6" s="1054" t="s">
        <v>700</v>
      </c>
      <c r="DIX6" s="1054"/>
      <c r="DIY6" s="1054"/>
      <c r="DIZ6" s="1054"/>
      <c r="DJA6" s="1054" t="s">
        <v>700</v>
      </c>
      <c r="DJB6" s="1054"/>
      <c r="DJC6" s="1054"/>
      <c r="DJD6" s="1054"/>
      <c r="DJE6" s="1054" t="s">
        <v>700</v>
      </c>
      <c r="DJF6" s="1054"/>
      <c r="DJG6" s="1054"/>
      <c r="DJH6" s="1054"/>
      <c r="DJI6" s="1054" t="s">
        <v>700</v>
      </c>
      <c r="DJJ6" s="1054"/>
      <c r="DJK6" s="1054"/>
      <c r="DJL6" s="1054"/>
      <c r="DJM6" s="1054" t="s">
        <v>700</v>
      </c>
      <c r="DJN6" s="1054"/>
      <c r="DJO6" s="1054"/>
      <c r="DJP6" s="1054"/>
      <c r="DJQ6" s="1054" t="s">
        <v>700</v>
      </c>
      <c r="DJR6" s="1054"/>
      <c r="DJS6" s="1054"/>
      <c r="DJT6" s="1054"/>
      <c r="DJU6" s="1054" t="s">
        <v>700</v>
      </c>
      <c r="DJV6" s="1054"/>
      <c r="DJW6" s="1054"/>
      <c r="DJX6" s="1054"/>
      <c r="DJY6" s="1054" t="s">
        <v>700</v>
      </c>
      <c r="DJZ6" s="1054"/>
      <c r="DKA6" s="1054"/>
      <c r="DKB6" s="1054"/>
      <c r="DKC6" s="1054" t="s">
        <v>700</v>
      </c>
      <c r="DKD6" s="1054"/>
      <c r="DKE6" s="1054"/>
      <c r="DKF6" s="1054"/>
      <c r="DKG6" s="1054" t="s">
        <v>700</v>
      </c>
      <c r="DKH6" s="1054"/>
      <c r="DKI6" s="1054"/>
      <c r="DKJ6" s="1054"/>
      <c r="DKK6" s="1054" t="s">
        <v>700</v>
      </c>
      <c r="DKL6" s="1054"/>
      <c r="DKM6" s="1054"/>
      <c r="DKN6" s="1054"/>
      <c r="DKO6" s="1054" t="s">
        <v>700</v>
      </c>
      <c r="DKP6" s="1054"/>
      <c r="DKQ6" s="1054"/>
      <c r="DKR6" s="1054"/>
      <c r="DKS6" s="1054" t="s">
        <v>700</v>
      </c>
      <c r="DKT6" s="1054"/>
      <c r="DKU6" s="1054"/>
      <c r="DKV6" s="1054"/>
      <c r="DKW6" s="1054" t="s">
        <v>700</v>
      </c>
      <c r="DKX6" s="1054"/>
      <c r="DKY6" s="1054"/>
      <c r="DKZ6" s="1054"/>
      <c r="DLA6" s="1054" t="s">
        <v>700</v>
      </c>
      <c r="DLB6" s="1054"/>
      <c r="DLC6" s="1054"/>
      <c r="DLD6" s="1054"/>
      <c r="DLE6" s="1054" t="s">
        <v>700</v>
      </c>
      <c r="DLF6" s="1054"/>
      <c r="DLG6" s="1054"/>
      <c r="DLH6" s="1054"/>
      <c r="DLI6" s="1054" t="s">
        <v>700</v>
      </c>
      <c r="DLJ6" s="1054"/>
      <c r="DLK6" s="1054"/>
      <c r="DLL6" s="1054"/>
      <c r="DLM6" s="1054" t="s">
        <v>700</v>
      </c>
      <c r="DLN6" s="1054"/>
      <c r="DLO6" s="1054"/>
      <c r="DLP6" s="1054"/>
      <c r="DLQ6" s="1054" t="s">
        <v>700</v>
      </c>
      <c r="DLR6" s="1054"/>
      <c r="DLS6" s="1054"/>
      <c r="DLT6" s="1054"/>
      <c r="DLU6" s="1054" t="s">
        <v>700</v>
      </c>
      <c r="DLV6" s="1054"/>
      <c r="DLW6" s="1054"/>
      <c r="DLX6" s="1054"/>
      <c r="DLY6" s="1054" t="s">
        <v>700</v>
      </c>
      <c r="DLZ6" s="1054"/>
      <c r="DMA6" s="1054"/>
      <c r="DMB6" s="1054"/>
      <c r="DMC6" s="1054" t="s">
        <v>700</v>
      </c>
      <c r="DMD6" s="1054"/>
      <c r="DME6" s="1054"/>
      <c r="DMF6" s="1054"/>
      <c r="DMG6" s="1054" t="s">
        <v>700</v>
      </c>
      <c r="DMH6" s="1054"/>
      <c r="DMI6" s="1054"/>
      <c r="DMJ6" s="1054"/>
      <c r="DMK6" s="1054" t="s">
        <v>700</v>
      </c>
      <c r="DML6" s="1054"/>
      <c r="DMM6" s="1054"/>
      <c r="DMN6" s="1054"/>
      <c r="DMO6" s="1054" t="s">
        <v>700</v>
      </c>
      <c r="DMP6" s="1054"/>
      <c r="DMQ6" s="1054"/>
      <c r="DMR6" s="1054"/>
      <c r="DMS6" s="1054" t="s">
        <v>700</v>
      </c>
      <c r="DMT6" s="1054"/>
      <c r="DMU6" s="1054"/>
      <c r="DMV6" s="1054"/>
      <c r="DMW6" s="1054" t="s">
        <v>700</v>
      </c>
      <c r="DMX6" s="1054"/>
      <c r="DMY6" s="1054"/>
      <c r="DMZ6" s="1054"/>
      <c r="DNA6" s="1054" t="s">
        <v>700</v>
      </c>
      <c r="DNB6" s="1054"/>
      <c r="DNC6" s="1054"/>
      <c r="DND6" s="1054"/>
      <c r="DNE6" s="1054" t="s">
        <v>700</v>
      </c>
      <c r="DNF6" s="1054"/>
      <c r="DNG6" s="1054"/>
      <c r="DNH6" s="1054"/>
      <c r="DNI6" s="1054" t="s">
        <v>700</v>
      </c>
      <c r="DNJ6" s="1054"/>
      <c r="DNK6" s="1054"/>
      <c r="DNL6" s="1054"/>
      <c r="DNM6" s="1054" t="s">
        <v>700</v>
      </c>
      <c r="DNN6" s="1054"/>
      <c r="DNO6" s="1054"/>
      <c r="DNP6" s="1054"/>
      <c r="DNQ6" s="1054" t="s">
        <v>700</v>
      </c>
      <c r="DNR6" s="1054"/>
      <c r="DNS6" s="1054"/>
      <c r="DNT6" s="1054"/>
      <c r="DNU6" s="1054" t="s">
        <v>700</v>
      </c>
      <c r="DNV6" s="1054"/>
      <c r="DNW6" s="1054"/>
      <c r="DNX6" s="1054"/>
      <c r="DNY6" s="1054" t="s">
        <v>700</v>
      </c>
      <c r="DNZ6" s="1054"/>
      <c r="DOA6" s="1054"/>
      <c r="DOB6" s="1054"/>
      <c r="DOC6" s="1054" t="s">
        <v>700</v>
      </c>
      <c r="DOD6" s="1054"/>
      <c r="DOE6" s="1054"/>
      <c r="DOF6" s="1054"/>
      <c r="DOG6" s="1054" t="s">
        <v>700</v>
      </c>
      <c r="DOH6" s="1054"/>
      <c r="DOI6" s="1054"/>
      <c r="DOJ6" s="1054"/>
      <c r="DOK6" s="1054" t="s">
        <v>700</v>
      </c>
      <c r="DOL6" s="1054"/>
      <c r="DOM6" s="1054"/>
      <c r="DON6" s="1054"/>
      <c r="DOO6" s="1054" t="s">
        <v>700</v>
      </c>
      <c r="DOP6" s="1054"/>
      <c r="DOQ6" s="1054"/>
      <c r="DOR6" s="1054"/>
      <c r="DOS6" s="1054" t="s">
        <v>700</v>
      </c>
      <c r="DOT6" s="1054"/>
      <c r="DOU6" s="1054"/>
      <c r="DOV6" s="1054"/>
      <c r="DOW6" s="1054" t="s">
        <v>700</v>
      </c>
      <c r="DOX6" s="1054"/>
      <c r="DOY6" s="1054"/>
      <c r="DOZ6" s="1054"/>
      <c r="DPA6" s="1054" t="s">
        <v>700</v>
      </c>
      <c r="DPB6" s="1054"/>
      <c r="DPC6" s="1054"/>
      <c r="DPD6" s="1054"/>
      <c r="DPE6" s="1054" t="s">
        <v>700</v>
      </c>
      <c r="DPF6" s="1054"/>
      <c r="DPG6" s="1054"/>
      <c r="DPH6" s="1054"/>
      <c r="DPI6" s="1054" t="s">
        <v>700</v>
      </c>
      <c r="DPJ6" s="1054"/>
      <c r="DPK6" s="1054"/>
      <c r="DPL6" s="1054"/>
      <c r="DPM6" s="1054" t="s">
        <v>700</v>
      </c>
      <c r="DPN6" s="1054"/>
      <c r="DPO6" s="1054"/>
      <c r="DPP6" s="1054"/>
      <c r="DPQ6" s="1054" t="s">
        <v>700</v>
      </c>
      <c r="DPR6" s="1054"/>
      <c r="DPS6" s="1054"/>
      <c r="DPT6" s="1054"/>
      <c r="DPU6" s="1054" t="s">
        <v>700</v>
      </c>
      <c r="DPV6" s="1054"/>
      <c r="DPW6" s="1054"/>
      <c r="DPX6" s="1054"/>
      <c r="DPY6" s="1054" t="s">
        <v>700</v>
      </c>
      <c r="DPZ6" s="1054"/>
      <c r="DQA6" s="1054"/>
      <c r="DQB6" s="1054"/>
      <c r="DQC6" s="1054" t="s">
        <v>700</v>
      </c>
      <c r="DQD6" s="1054"/>
      <c r="DQE6" s="1054"/>
      <c r="DQF6" s="1054"/>
      <c r="DQG6" s="1054" t="s">
        <v>700</v>
      </c>
      <c r="DQH6" s="1054"/>
      <c r="DQI6" s="1054"/>
      <c r="DQJ6" s="1054"/>
      <c r="DQK6" s="1054" t="s">
        <v>700</v>
      </c>
      <c r="DQL6" s="1054"/>
      <c r="DQM6" s="1054"/>
      <c r="DQN6" s="1054"/>
      <c r="DQO6" s="1054" t="s">
        <v>700</v>
      </c>
      <c r="DQP6" s="1054"/>
      <c r="DQQ6" s="1054"/>
      <c r="DQR6" s="1054"/>
      <c r="DQS6" s="1054" t="s">
        <v>700</v>
      </c>
      <c r="DQT6" s="1054"/>
      <c r="DQU6" s="1054"/>
      <c r="DQV6" s="1054"/>
      <c r="DQW6" s="1054" t="s">
        <v>700</v>
      </c>
      <c r="DQX6" s="1054"/>
      <c r="DQY6" s="1054"/>
      <c r="DQZ6" s="1054"/>
      <c r="DRA6" s="1054" t="s">
        <v>700</v>
      </c>
      <c r="DRB6" s="1054"/>
      <c r="DRC6" s="1054"/>
      <c r="DRD6" s="1054"/>
      <c r="DRE6" s="1054" t="s">
        <v>700</v>
      </c>
      <c r="DRF6" s="1054"/>
      <c r="DRG6" s="1054"/>
      <c r="DRH6" s="1054"/>
      <c r="DRI6" s="1054" t="s">
        <v>700</v>
      </c>
      <c r="DRJ6" s="1054"/>
      <c r="DRK6" s="1054"/>
      <c r="DRL6" s="1054"/>
      <c r="DRM6" s="1054" t="s">
        <v>700</v>
      </c>
      <c r="DRN6" s="1054"/>
      <c r="DRO6" s="1054"/>
      <c r="DRP6" s="1054"/>
      <c r="DRQ6" s="1054" t="s">
        <v>700</v>
      </c>
      <c r="DRR6" s="1054"/>
      <c r="DRS6" s="1054"/>
      <c r="DRT6" s="1054"/>
      <c r="DRU6" s="1054" t="s">
        <v>700</v>
      </c>
      <c r="DRV6" s="1054"/>
      <c r="DRW6" s="1054"/>
      <c r="DRX6" s="1054"/>
      <c r="DRY6" s="1054" t="s">
        <v>700</v>
      </c>
      <c r="DRZ6" s="1054"/>
      <c r="DSA6" s="1054"/>
      <c r="DSB6" s="1054"/>
      <c r="DSC6" s="1054" t="s">
        <v>700</v>
      </c>
      <c r="DSD6" s="1054"/>
      <c r="DSE6" s="1054"/>
      <c r="DSF6" s="1054"/>
      <c r="DSG6" s="1054" t="s">
        <v>700</v>
      </c>
      <c r="DSH6" s="1054"/>
      <c r="DSI6" s="1054"/>
      <c r="DSJ6" s="1054"/>
      <c r="DSK6" s="1054" t="s">
        <v>700</v>
      </c>
      <c r="DSL6" s="1054"/>
      <c r="DSM6" s="1054"/>
      <c r="DSN6" s="1054"/>
      <c r="DSO6" s="1054" t="s">
        <v>700</v>
      </c>
      <c r="DSP6" s="1054"/>
      <c r="DSQ6" s="1054"/>
      <c r="DSR6" s="1054"/>
      <c r="DSS6" s="1054" t="s">
        <v>700</v>
      </c>
      <c r="DST6" s="1054"/>
      <c r="DSU6" s="1054"/>
      <c r="DSV6" s="1054"/>
      <c r="DSW6" s="1054" t="s">
        <v>700</v>
      </c>
      <c r="DSX6" s="1054"/>
      <c r="DSY6" s="1054"/>
      <c r="DSZ6" s="1054"/>
      <c r="DTA6" s="1054" t="s">
        <v>700</v>
      </c>
      <c r="DTB6" s="1054"/>
      <c r="DTC6" s="1054"/>
      <c r="DTD6" s="1054"/>
      <c r="DTE6" s="1054" t="s">
        <v>700</v>
      </c>
      <c r="DTF6" s="1054"/>
      <c r="DTG6" s="1054"/>
      <c r="DTH6" s="1054"/>
      <c r="DTI6" s="1054" t="s">
        <v>700</v>
      </c>
      <c r="DTJ6" s="1054"/>
      <c r="DTK6" s="1054"/>
      <c r="DTL6" s="1054"/>
      <c r="DTM6" s="1054" t="s">
        <v>700</v>
      </c>
      <c r="DTN6" s="1054"/>
      <c r="DTO6" s="1054"/>
      <c r="DTP6" s="1054"/>
      <c r="DTQ6" s="1054" t="s">
        <v>700</v>
      </c>
      <c r="DTR6" s="1054"/>
      <c r="DTS6" s="1054"/>
      <c r="DTT6" s="1054"/>
      <c r="DTU6" s="1054" t="s">
        <v>700</v>
      </c>
      <c r="DTV6" s="1054"/>
      <c r="DTW6" s="1054"/>
      <c r="DTX6" s="1054"/>
      <c r="DTY6" s="1054" t="s">
        <v>700</v>
      </c>
      <c r="DTZ6" s="1054"/>
      <c r="DUA6" s="1054"/>
      <c r="DUB6" s="1054"/>
      <c r="DUC6" s="1054" t="s">
        <v>700</v>
      </c>
      <c r="DUD6" s="1054"/>
      <c r="DUE6" s="1054"/>
      <c r="DUF6" s="1054"/>
      <c r="DUG6" s="1054" t="s">
        <v>700</v>
      </c>
      <c r="DUH6" s="1054"/>
      <c r="DUI6" s="1054"/>
      <c r="DUJ6" s="1054"/>
      <c r="DUK6" s="1054" t="s">
        <v>700</v>
      </c>
      <c r="DUL6" s="1054"/>
      <c r="DUM6" s="1054"/>
      <c r="DUN6" s="1054"/>
      <c r="DUO6" s="1054" t="s">
        <v>700</v>
      </c>
      <c r="DUP6" s="1054"/>
      <c r="DUQ6" s="1054"/>
      <c r="DUR6" s="1054"/>
      <c r="DUS6" s="1054" t="s">
        <v>700</v>
      </c>
      <c r="DUT6" s="1054"/>
      <c r="DUU6" s="1054"/>
      <c r="DUV6" s="1054"/>
      <c r="DUW6" s="1054" t="s">
        <v>700</v>
      </c>
      <c r="DUX6" s="1054"/>
      <c r="DUY6" s="1054"/>
      <c r="DUZ6" s="1054"/>
      <c r="DVA6" s="1054" t="s">
        <v>700</v>
      </c>
      <c r="DVB6" s="1054"/>
      <c r="DVC6" s="1054"/>
      <c r="DVD6" s="1054"/>
      <c r="DVE6" s="1054" t="s">
        <v>700</v>
      </c>
      <c r="DVF6" s="1054"/>
      <c r="DVG6" s="1054"/>
      <c r="DVH6" s="1054"/>
      <c r="DVI6" s="1054" t="s">
        <v>700</v>
      </c>
      <c r="DVJ6" s="1054"/>
      <c r="DVK6" s="1054"/>
      <c r="DVL6" s="1054"/>
      <c r="DVM6" s="1054" t="s">
        <v>700</v>
      </c>
      <c r="DVN6" s="1054"/>
      <c r="DVO6" s="1054"/>
      <c r="DVP6" s="1054"/>
      <c r="DVQ6" s="1054" t="s">
        <v>700</v>
      </c>
      <c r="DVR6" s="1054"/>
      <c r="DVS6" s="1054"/>
      <c r="DVT6" s="1054"/>
      <c r="DVU6" s="1054" t="s">
        <v>700</v>
      </c>
      <c r="DVV6" s="1054"/>
      <c r="DVW6" s="1054"/>
      <c r="DVX6" s="1054"/>
      <c r="DVY6" s="1054" t="s">
        <v>700</v>
      </c>
      <c r="DVZ6" s="1054"/>
      <c r="DWA6" s="1054"/>
      <c r="DWB6" s="1054"/>
      <c r="DWC6" s="1054" t="s">
        <v>700</v>
      </c>
      <c r="DWD6" s="1054"/>
      <c r="DWE6" s="1054"/>
      <c r="DWF6" s="1054"/>
      <c r="DWG6" s="1054" t="s">
        <v>700</v>
      </c>
      <c r="DWH6" s="1054"/>
      <c r="DWI6" s="1054"/>
      <c r="DWJ6" s="1054"/>
      <c r="DWK6" s="1054" t="s">
        <v>700</v>
      </c>
      <c r="DWL6" s="1054"/>
      <c r="DWM6" s="1054"/>
      <c r="DWN6" s="1054"/>
      <c r="DWO6" s="1054" t="s">
        <v>700</v>
      </c>
      <c r="DWP6" s="1054"/>
      <c r="DWQ6" s="1054"/>
      <c r="DWR6" s="1054"/>
      <c r="DWS6" s="1054" t="s">
        <v>700</v>
      </c>
      <c r="DWT6" s="1054"/>
      <c r="DWU6" s="1054"/>
      <c r="DWV6" s="1054"/>
      <c r="DWW6" s="1054" t="s">
        <v>700</v>
      </c>
      <c r="DWX6" s="1054"/>
      <c r="DWY6" s="1054"/>
      <c r="DWZ6" s="1054"/>
      <c r="DXA6" s="1054" t="s">
        <v>700</v>
      </c>
      <c r="DXB6" s="1054"/>
      <c r="DXC6" s="1054"/>
      <c r="DXD6" s="1054"/>
      <c r="DXE6" s="1054" t="s">
        <v>700</v>
      </c>
      <c r="DXF6" s="1054"/>
      <c r="DXG6" s="1054"/>
      <c r="DXH6" s="1054"/>
      <c r="DXI6" s="1054" t="s">
        <v>700</v>
      </c>
      <c r="DXJ6" s="1054"/>
      <c r="DXK6" s="1054"/>
      <c r="DXL6" s="1054"/>
      <c r="DXM6" s="1054" t="s">
        <v>700</v>
      </c>
      <c r="DXN6" s="1054"/>
      <c r="DXO6" s="1054"/>
      <c r="DXP6" s="1054"/>
      <c r="DXQ6" s="1054" t="s">
        <v>700</v>
      </c>
      <c r="DXR6" s="1054"/>
      <c r="DXS6" s="1054"/>
      <c r="DXT6" s="1054"/>
      <c r="DXU6" s="1054" t="s">
        <v>700</v>
      </c>
      <c r="DXV6" s="1054"/>
      <c r="DXW6" s="1054"/>
      <c r="DXX6" s="1054"/>
      <c r="DXY6" s="1054" t="s">
        <v>700</v>
      </c>
      <c r="DXZ6" s="1054"/>
      <c r="DYA6" s="1054"/>
      <c r="DYB6" s="1054"/>
      <c r="DYC6" s="1054" t="s">
        <v>700</v>
      </c>
      <c r="DYD6" s="1054"/>
      <c r="DYE6" s="1054"/>
      <c r="DYF6" s="1054"/>
      <c r="DYG6" s="1054" t="s">
        <v>700</v>
      </c>
      <c r="DYH6" s="1054"/>
      <c r="DYI6" s="1054"/>
      <c r="DYJ6" s="1054"/>
      <c r="DYK6" s="1054" t="s">
        <v>700</v>
      </c>
      <c r="DYL6" s="1054"/>
      <c r="DYM6" s="1054"/>
      <c r="DYN6" s="1054"/>
      <c r="DYO6" s="1054" t="s">
        <v>700</v>
      </c>
      <c r="DYP6" s="1054"/>
      <c r="DYQ6" s="1054"/>
      <c r="DYR6" s="1054"/>
      <c r="DYS6" s="1054" t="s">
        <v>700</v>
      </c>
      <c r="DYT6" s="1054"/>
      <c r="DYU6" s="1054"/>
      <c r="DYV6" s="1054"/>
      <c r="DYW6" s="1054" t="s">
        <v>700</v>
      </c>
      <c r="DYX6" s="1054"/>
      <c r="DYY6" s="1054"/>
      <c r="DYZ6" s="1054"/>
      <c r="DZA6" s="1054" t="s">
        <v>700</v>
      </c>
      <c r="DZB6" s="1054"/>
      <c r="DZC6" s="1054"/>
      <c r="DZD6" s="1054"/>
      <c r="DZE6" s="1054" t="s">
        <v>700</v>
      </c>
      <c r="DZF6" s="1054"/>
      <c r="DZG6" s="1054"/>
      <c r="DZH6" s="1054"/>
      <c r="DZI6" s="1054" t="s">
        <v>700</v>
      </c>
      <c r="DZJ6" s="1054"/>
      <c r="DZK6" s="1054"/>
      <c r="DZL6" s="1054"/>
      <c r="DZM6" s="1054" t="s">
        <v>700</v>
      </c>
      <c r="DZN6" s="1054"/>
      <c r="DZO6" s="1054"/>
      <c r="DZP6" s="1054"/>
      <c r="DZQ6" s="1054" t="s">
        <v>700</v>
      </c>
      <c r="DZR6" s="1054"/>
      <c r="DZS6" s="1054"/>
      <c r="DZT6" s="1054"/>
      <c r="DZU6" s="1054" t="s">
        <v>700</v>
      </c>
      <c r="DZV6" s="1054"/>
      <c r="DZW6" s="1054"/>
      <c r="DZX6" s="1054"/>
      <c r="DZY6" s="1054" t="s">
        <v>700</v>
      </c>
      <c r="DZZ6" s="1054"/>
      <c r="EAA6" s="1054"/>
      <c r="EAB6" s="1054"/>
      <c r="EAC6" s="1054" t="s">
        <v>700</v>
      </c>
      <c r="EAD6" s="1054"/>
      <c r="EAE6" s="1054"/>
      <c r="EAF6" s="1054"/>
      <c r="EAG6" s="1054" t="s">
        <v>700</v>
      </c>
      <c r="EAH6" s="1054"/>
      <c r="EAI6" s="1054"/>
      <c r="EAJ6" s="1054"/>
      <c r="EAK6" s="1054" t="s">
        <v>700</v>
      </c>
      <c r="EAL6" s="1054"/>
      <c r="EAM6" s="1054"/>
      <c r="EAN6" s="1054"/>
      <c r="EAO6" s="1054" t="s">
        <v>700</v>
      </c>
      <c r="EAP6" s="1054"/>
      <c r="EAQ6" s="1054"/>
      <c r="EAR6" s="1054"/>
      <c r="EAS6" s="1054" t="s">
        <v>700</v>
      </c>
      <c r="EAT6" s="1054"/>
      <c r="EAU6" s="1054"/>
      <c r="EAV6" s="1054"/>
      <c r="EAW6" s="1054" t="s">
        <v>700</v>
      </c>
      <c r="EAX6" s="1054"/>
      <c r="EAY6" s="1054"/>
      <c r="EAZ6" s="1054"/>
      <c r="EBA6" s="1054" t="s">
        <v>700</v>
      </c>
      <c r="EBB6" s="1054"/>
      <c r="EBC6" s="1054"/>
      <c r="EBD6" s="1054"/>
      <c r="EBE6" s="1054" t="s">
        <v>700</v>
      </c>
      <c r="EBF6" s="1054"/>
      <c r="EBG6" s="1054"/>
      <c r="EBH6" s="1054"/>
      <c r="EBI6" s="1054" t="s">
        <v>700</v>
      </c>
      <c r="EBJ6" s="1054"/>
      <c r="EBK6" s="1054"/>
      <c r="EBL6" s="1054"/>
      <c r="EBM6" s="1054" t="s">
        <v>700</v>
      </c>
      <c r="EBN6" s="1054"/>
      <c r="EBO6" s="1054"/>
      <c r="EBP6" s="1054"/>
      <c r="EBQ6" s="1054" t="s">
        <v>700</v>
      </c>
      <c r="EBR6" s="1054"/>
      <c r="EBS6" s="1054"/>
      <c r="EBT6" s="1054"/>
      <c r="EBU6" s="1054" t="s">
        <v>700</v>
      </c>
      <c r="EBV6" s="1054"/>
      <c r="EBW6" s="1054"/>
      <c r="EBX6" s="1054"/>
      <c r="EBY6" s="1054" t="s">
        <v>700</v>
      </c>
      <c r="EBZ6" s="1054"/>
      <c r="ECA6" s="1054"/>
      <c r="ECB6" s="1054"/>
      <c r="ECC6" s="1054" t="s">
        <v>700</v>
      </c>
      <c r="ECD6" s="1054"/>
      <c r="ECE6" s="1054"/>
      <c r="ECF6" s="1054"/>
      <c r="ECG6" s="1054" t="s">
        <v>700</v>
      </c>
      <c r="ECH6" s="1054"/>
      <c r="ECI6" s="1054"/>
      <c r="ECJ6" s="1054"/>
      <c r="ECK6" s="1054" t="s">
        <v>700</v>
      </c>
      <c r="ECL6" s="1054"/>
      <c r="ECM6" s="1054"/>
      <c r="ECN6" s="1054"/>
      <c r="ECO6" s="1054" t="s">
        <v>700</v>
      </c>
      <c r="ECP6" s="1054"/>
      <c r="ECQ6" s="1054"/>
      <c r="ECR6" s="1054"/>
      <c r="ECS6" s="1054" t="s">
        <v>700</v>
      </c>
      <c r="ECT6" s="1054"/>
      <c r="ECU6" s="1054"/>
      <c r="ECV6" s="1054"/>
      <c r="ECW6" s="1054" t="s">
        <v>700</v>
      </c>
      <c r="ECX6" s="1054"/>
      <c r="ECY6" s="1054"/>
      <c r="ECZ6" s="1054"/>
      <c r="EDA6" s="1054" t="s">
        <v>700</v>
      </c>
      <c r="EDB6" s="1054"/>
      <c r="EDC6" s="1054"/>
      <c r="EDD6" s="1054"/>
      <c r="EDE6" s="1054" t="s">
        <v>700</v>
      </c>
      <c r="EDF6" s="1054"/>
      <c r="EDG6" s="1054"/>
      <c r="EDH6" s="1054"/>
      <c r="EDI6" s="1054" t="s">
        <v>700</v>
      </c>
      <c r="EDJ6" s="1054"/>
      <c r="EDK6" s="1054"/>
      <c r="EDL6" s="1054"/>
      <c r="EDM6" s="1054" t="s">
        <v>700</v>
      </c>
      <c r="EDN6" s="1054"/>
      <c r="EDO6" s="1054"/>
      <c r="EDP6" s="1054"/>
      <c r="EDQ6" s="1054" t="s">
        <v>700</v>
      </c>
      <c r="EDR6" s="1054"/>
      <c r="EDS6" s="1054"/>
      <c r="EDT6" s="1054"/>
      <c r="EDU6" s="1054" t="s">
        <v>700</v>
      </c>
      <c r="EDV6" s="1054"/>
      <c r="EDW6" s="1054"/>
      <c r="EDX6" s="1054"/>
      <c r="EDY6" s="1054" t="s">
        <v>700</v>
      </c>
      <c r="EDZ6" s="1054"/>
      <c r="EEA6" s="1054"/>
      <c r="EEB6" s="1054"/>
      <c r="EEC6" s="1054" t="s">
        <v>700</v>
      </c>
      <c r="EED6" s="1054"/>
      <c r="EEE6" s="1054"/>
      <c r="EEF6" s="1054"/>
      <c r="EEG6" s="1054" t="s">
        <v>700</v>
      </c>
      <c r="EEH6" s="1054"/>
      <c r="EEI6" s="1054"/>
      <c r="EEJ6" s="1054"/>
      <c r="EEK6" s="1054" t="s">
        <v>700</v>
      </c>
      <c r="EEL6" s="1054"/>
      <c r="EEM6" s="1054"/>
      <c r="EEN6" s="1054"/>
      <c r="EEO6" s="1054" t="s">
        <v>700</v>
      </c>
      <c r="EEP6" s="1054"/>
      <c r="EEQ6" s="1054"/>
      <c r="EER6" s="1054"/>
      <c r="EES6" s="1054" t="s">
        <v>700</v>
      </c>
      <c r="EET6" s="1054"/>
      <c r="EEU6" s="1054"/>
      <c r="EEV6" s="1054"/>
      <c r="EEW6" s="1054" t="s">
        <v>700</v>
      </c>
      <c r="EEX6" s="1054"/>
      <c r="EEY6" s="1054"/>
      <c r="EEZ6" s="1054"/>
      <c r="EFA6" s="1054" t="s">
        <v>700</v>
      </c>
      <c r="EFB6" s="1054"/>
      <c r="EFC6" s="1054"/>
      <c r="EFD6" s="1054"/>
      <c r="EFE6" s="1054" t="s">
        <v>700</v>
      </c>
      <c r="EFF6" s="1054"/>
      <c r="EFG6" s="1054"/>
      <c r="EFH6" s="1054"/>
      <c r="EFI6" s="1054" t="s">
        <v>700</v>
      </c>
      <c r="EFJ6" s="1054"/>
      <c r="EFK6" s="1054"/>
      <c r="EFL6" s="1054"/>
      <c r="EFM6" s="1054" t="s">
        <v>700</v>
      </c>
      <c r="EFN6" s="1054"/>
      <c r="EFO6" s="1054"/>
      <c r="EFP6" s="1054"/>
      <c r="EFQ6" s="1054" t="s">
        <v>700</v>
      </c>
      <c r="EFR6" s="1054"/>
      <c r="EFS6" s="1054"/>
      <c r="EFT6" s="1054"/>
      <c r="EFU6" s="1054" t="s">
        <v>700</v>
      </c>
      <c r="EFV6" s="1054"/>
      <c r="EFW6" s="1054"/>
      <c r="EFX6" s="1054"/>
      <c r="EFY6" s="1054" t="s">
        <v>700</v>
      </c>
      <c r="EFZ6" s="1054"/>
      <c r="EGA6" s="1054"/>
      <c r="EGB6" s="1054"/>
      <c r="EGC6" s="1054" t="s">
        <v>700</v>
      </c>
      <c r="EGD6" s="1054"/>
      <c r="EGE6" s="1054"/>
      <c r="EGF6" s="1054"/>
      <c r="EGG6" s="1054" t="s">
        <v>700</v>
      </c>
      <c r="EGH6" s="1054"/>
      <c r="EGI6" s="1054"/>
      <c r="EGJ6" s="1054"/>
      <c r="EGK6" s="1054" t="s">
        <v>700</v>
      </c>
      <c r="EGL6" s="1054"/>
      <c r="EGM6" s="1054"/>
      <c r="EGN6" s="1054"/>
      <c r="EGO6" s="1054" t="s">
        <v>700</v>
      </c>
      <c r="EGP6" s="1054"/>
      <c r="EGQ6" s="1054"/>
      <c r="EGR6" s="1054"/>
      <c r="EGS6" s="1054" t="s">
        <v>700</v>
      </c>
      <c r="EGT6" s="1054"/>
      <c r="EGU6" s="1054"/>
      <c r="EGV6" s="1054"/>
      <c r="EGW6" s="1054" t="s">
        <v>700</v>
      </c>
      <c r="EGX6" s="1054"/>
      <c r="EGY6" s="1054"/>
      <c r="EGZ6" s="1054"/>
      <c r="EHA6" s="1054" t="s">
        <v>700</v>
      </c>
      <c r="EHB6" s="1054"/>
      <c r="EHC6" s="1054"/>
      <c r="EHD6" s="1054"/>
      <c r="EHE6" s="1054" t="s">
        <v>700</v>
      </c>
      <c r="EHF6" s="1054"/>
      <c r="EHG6" s="1054"/>
      <c r="EHH6" s="1054"/>
      <c r="EHI6" s="1054" t="s">
        <v>700</v>
      </c>
      <c r="EHJ6" s="1054"/>
      <c r="EHK6" s="1054"/>
      <c r="EHL6" s="1054"/>
      <c r="EHM6" s="1054" t="s">
        <v>700</v>
      </c>
      <c r="EHN6" s="1054"/>
      <c r="EHO6" s="1054"/>
      <c r="EHP6" s="1054"/>
      <c r="EHQ6" s="1054" t="s">
        <v>700</v>
      </c>
      <c r="EHR6" s="1054"/>
      <c r="EHS6" s="1054"/>
      <c r="EHT6" s="1054"/>
      <c r="EHU6" s="1054" t="s">
        <v>700</v>
      </c>
      <c r="EHV6" s="1054"/>
      <c r="EHW6" s="1054"/>
      <c r="EHX6" s="1054"/>
      <c r="EHY6" s="1054" t="s">
        <v>700</v>
      </c>
      <c r="EHZ6" s="1054"/>
      <c r="EIA6" s="1054"/>
      <c r="EIB6" s="1054"/>
      <c r="EIC6" s="1054" t="s">
        <v>700</v>
      </c>
      <c r="EID6" s="1054"/>
      <c r="EIE6" s="1054"/>
      <c r="EIF6" s="1054"/>
      <c r="EIG6" s="1054" t="s">
        <v>700</v>
      </c>
      <c r="EIH6" s="1054"/>
      <c r="EII6" s="1054"/>
      <c r="EIJ6" s="1054"/>
      <c r="EIK6" s="1054" t="s">
        <v>700</v>
      </c>
      <c r="EIL6" s="1054"/>
      <c r="EIM6" s="1054"/>
      <c r="EIN6" s="1054"/>
      <c r="EIO6" s="1054" t="s">
        <v>700</v>
      </c>
      <c r="EIP6" s="1054"/>
      <c r="EIQ6" s="1054"/>
      <c r="EIR6" s="1054"/>
      <c r="EIS6" s="1054" t="s">
        <v>700</v>
      </c>
      <c r="EIT6" s="1054"/>
      <c r="EIU6" s="1054"/>
      <c r="EIV6" s="1054"/>
      <c r="EIW6" s="1054" t="s">
        <v>700</v>
      </c>
      <c r="EIX6" s="1054"/>
      <c r="EIY6" s="1054"/>
      <c r="EIZ6" s="1054"/>
      <c r="EJA6" s="1054" t="s">
        <v>700</v>
      </c>
      <c r="EJB6" s="1054"/>
      <c r="EJC6" s="1054"/>
      <c r="EJD6" s="1054"/>
      <c r="EJE6" s="1054" t="s">
        <v>700</v>
      </c>
      <c r="EJF6" s="1054"/>
      <c r="EJG6" s="1054"/>
      <c r="EJH6" s="1054"/>
      <c r="EJI6" s="1054" t="s">
        <v>700</v>
      </c>
      <c r="EJJ6" s="1054"/>
      <c r="EJK6" s="1054"/>
      <c r="EJL6" s="1054"/>
      <c r="EJM6" s="1054" t="s">
        <v>700</v>
      </c>
      <c r="EJN6" s="1054"/>
      <c r="EJO6" s="1054"/>
      <c r="EJP6" s="1054"/>
      <c r="EJQ6" s="1054" t="s">
        <v>700</v>
      </c>
      <c r="EJR6" s="1054"/>
      <c r="EJS6" s="1054"/>
      <c r="EJT6" s="1054"/>
      <c r="EJU6" s="1054" t="s">
        <v>700</v>
      </c>
      <c r="EJV6" s="1054"/>
      <c r="EJW6" s="1054"/>
      <c r="EJX6" s="1054"/>
      <c r="EJY6" s="1054" t="s">
        <v>700</v>
      </c>
      <c r="EJZ6" s="1054"/>
      <c r="EKA6" s="1054"/>
      <c r="EKB6" s="1054"/>
      <c r="EKC6" s="1054" t="s">
        <v>700</v>
      </c>
      <c r="EKD6" s="1054"/>
      <c r="EKE6" s="1054"/>
      <c r="EKF6" s="1054"/>
      <c r="EKG6" s="1054" t="s">
        <v>700</v>
      </c>
      <c r="EKH6" s="1054"/>
      <c r="EKI6" s="1054"/>
      <c r="EKJ6" s="1054"/>
      <c r="EKK6" s="1054" t="s">
        <v>700</v>
      </c>
      <c r="EKL6" s="1054"/>
      <c r="EKM6" s="1054"/>
      <c r="EKN6" s="1054"/>
      <c r="EKO6" s="1054" t="s">
        <v>700</v>
      </c>
      <c r="EKP6" s="1054"/>
      <c r="EKQ6" s="1054"/>
      <c r="EKR6" s="1054"/>
      <c r="EKS6" s="1054" t="s">
        <v>700</v>
      </c>
      <c r="EKT6" s="1054"/>
      <c r="EKU6" s="1054"/>
      <c r="EKV6" s="1054"/>
      <c r="EKW6" s="1054" t="s">
        <v>700</v>
      </c>
      <c r="EKX6" s="1054"/>
      <c r="EKY6" s="1054"/>
      <c r="EKZ6" s="1054"/>
      <c r="ELA6" s="1054" t="s">
        <v>700</v>
      </c>
      <c r="ELB6" s="1054"/>
      <c r="ELC6" s="1054"/>
      <c r="ELD6" s="1054"/>
      <c r="ELE6" s="1054" t="s">
        <v>700</v>
      </c>
      <c r="ELF6" s="1054"/>
      <c r="ELG6" s="1054"/>
      <c r="ELH6" s="1054"/>
      <c r="ELI6" s="1054" t="s">
        <v>700</v>
      </c>
      <c r="ELJ6" s="1054"/>
      <c r="ELK6" s="1054"/>
      <c r="ELL6" s="1054"/>
      <c r="ELM6" s="1054" t="s">
        <v>700</v>
      </c>
      <c r="ELN6" s="1054"/>
      <c r="ELO6" s="1054"/>
      <c r="ELP6" s="1054"/>
      <c r="ELQ6" s="1054" t="s">
        <v>700</v>
      </c>
      <c r="ELR6" s="1054"/>
      <c r="ELS6" s="1054"/>
      <c r="ELT6" s="1054"/>
      <c r="ELU6" s="1054" t="s">
        <v>700</v>
      </c>
      <c r="ELV6" s="1054"/>
      <c r="ELW6" s="1054"/>
      <c r="ELX6" s="1054"/>
      <c r="ELY6" s="1054" t="s">
        <v>700</v>
      </c>
      <c r="ELZ6" s="1054"/>
      <c r="EMA6" s="1054"/>
      <c r="EMB6" s="1054"/>
      <c r="EMC6" s="1054" t="s">
        <v>700</v>
      </c>
      <c r="EMD6" s="1054"/>
      <c r="EME6" s="1054"/>
      <c r="EMF6" s="1054"/>
      <c r="EMG6" s="1054" t="s">
        <v>700</v>
      </c>
      <c r="EMH6" s="1054"/>
      <c r="EMI6" s="1054"/>
      <c r="EMJ6" s="1054"/>
      <c r="EMK6" s="1054" t="s">
        <v>700</v>
      </c>
      <c r="EML6" s="1054"/>
      <c r="EMM6" s="1054"/>
      <c r="EMN6" s="1054"/>
      <c r="EMO6" s="1054" t="s">
        <v>700</v>
      </c>
      <c r="EMP6" s="1054"/>
      <c r="EMQ6" s="1054"/>
      <c r="EMR6" s="1054"/>
      <c r="EMS6" s="1054" t="s">
        <v>700</v>
      </c>
      <c r="EMT6" s="1054"/>
      <c r="EMU6" s="1054"/>
      <c r="EMV6" s="1054"/>
      <c r="EMW6" s="1054" t="s">
        <v>700</v>
      </c>
      <c r="EMX6" s="1054"/>
      <c r="EMY6" s="1054"/>
      <c r="EMZ6" s="1054"/>
      <c r="ENA6" s="1054" t="s">
        <v>700</v>
      </c>
      <c r="ENB6" s="1054"/>
      <c r="ENC6" s="1054"/>
      <c r="END6" s="1054"/>
      <c r="ENE6" s="1054" t="s">
        <v>700</v>
      </c>
      <c r="ENF6" s="1054"/>
      <c r="ENG6" s="1054"/>
      <c r="ENH6" s="1054"/>
      <c r="ENI6" s="1054" t="s">
        <v>700</v>
      </c>
      <c r="ENJ6" s="1054"/>
      <c r="ENK6" s="1054"/>
      <c r="ENL6" s="1054"/>
      <c r="ENM6" s="1054" t="s">
        <v>700</v>
      </c>
      <c r="ENN6" s="1054"/>
      <c r="ENO6" s="1054"/>
      <c r="ENP6" s="1054"/>
      <c r="ENQ6" s="1054" t="s">
        <v>700</v>
      </c>
      <c r="ENR6" s="1054"/>
      <c r="ENS6" s="1054"/>
      <c r="ENT6" s="1054"/>
      <c r="ENU6" s="1054" t="s">
        <v>700</v>
      </c>
      <c r="ENV6" s="1054"/>
      <c r="ENW6" s="1054"/>
      <c r="ENX6" s="1054"/>
      <c r="ENY6" s="1054" t="s">
        <v>700</v>
      </c>
      <c r="ENZ6" s="1054"/>
      <c r="EOA6" s="1054"/>
      <c r="EOB6" s="1054"/>
      <c r="EOC6" s="1054" t="s">
        <v>700</v>
      </c>
      <c r="EOD6" s="1054"/>
      <c r="EOE6" s="1054"/>
      <c r="EOF6" s="1054"/>
      <c r="EOG6" s="1054" t="s">
        <v>700</v>
      </c>
      <c r="EOH6" s="1054"/>
      <c r="EOI6" s="1054"/>
      <c r="EOJ6" s="1054"/>
      <c r="EOK6" s="1054" t="s">
        <v>700</v>
      </c>
      <c r="EOL6" s="1054"/>
      <c r="EOM6" s="1054"/>
      <c r="EON6" s="1054"/>
      <c r="EOO6" s="1054" t="s">
        <v>700</v>
      </c>
      <c r="EOP6" s="1054"/>
      <c r="EOQ6" s="1054"/>
      <c r="EOR6" s="1054"/>
      <c r="EOS6" s="1054" t="s">
        <v>700</v>
      </c>
      <c r="EOT6" s="1054"/>
      <c r="EOU6" s="1054"/>
      <c r="EOV6" s="1054"/>
      <c r="EOW6" s="1054" t="s">
        <v>700</v>
      </c>
      <c r="EOX6" s="1054"/>
      <c r="EOY6" s="1054"/>
      <c r="EOZ6" s="1054"/>
      <c r="EPA6" s="1054" t="s">
        <v>700</v>
      </c>
      <c r="EPB6" s="1054"/>
      <c r="EPC6" s="1054"/>
      <c r="EPD6" s="1054"/>
      <c r="EPE6" s="1054" t="s">
        <v>700</v>
      </c>
      <c r="EPF6" s="1054"/>
      <c r="EPG6" s="1054"/>
      <c r="EPH6" s="1054"/>
      <c r="EPI6" s="1054" t="s">
        <v>700</v>
      </c>
      <c r="EPJ6" s="1054"/>
      <c r="EPK6" s="1054"/>
      <c r="EPL6" s="1054"/>
      <c r="EPM6" s="1054" t="s">
        <v>700</v>
      </c>
      <c r="EPN6" s="1054"/>
      <c r="EPO6" s="1054"/>
      <c r="EPP6" s="1054"/>
      <c r="EPQ6" s="1054" t="s">
        <v>700</v>
      </c>
      <c r="EPR6" s="1054"/>
      <c r="EPS6" s="1054"/>
      <c r="EPT6" s="1054"/>
      <c r="EPU6" s="1054" t="s">
        <v>700</v>
      </c>
      <c r="EPV6" s="1054"/>
      <c r="EPW6" s="1054"/>
      <c r="EPX6" s="1054"/>
      <c r="EPY6" s="1054" t="s">
        <v>700</v>
      </c>
      <c r="EPZ6" s="1054"/>
      <c r="EQA6" s="1054"/>
      <c r="EQB6" s="1054"/>
      <c r="EQC6" s="1054" t="s">
        <v>700</v>
      </c>
      <c r="EQD6" s="1054"/>
      <c r="EQE6" s="1054"/>
      <c r="EQF6" s="1054"/>
      <c r="EQG6" s="1054" t="s">
        <v>700</v>
      </c>
      <c r="EQH6" s="1054"/>
      <c r="EQI6" s="1054"/>
      <c r="EQJ6" s="1054"/>
      <c r="EQK6" s="1054" t="s">
        <v>700</v>
      </c>
      <c r="EQL6" s="1054"/>
      <c r="EQM6" s="1054"/>
      <c r="EQN6" s="1054"/>
      <c r="EQO6" s="1054" t="s">
        <v>700</v>
      </c>
      <c r="EQP6" s="1054"/>
      <c r="EQQ6" s="1054"/>
      <c r="EQR6" s="1054"/>
      <c r="EQS6" s="1054" t="s">
        <v>700</v>
      </c>
      <c r="EQT6" s="1054"/>
      <c r="EQU6" s="1054"/>
      <c r="EQV6" s="1054"/>
      <c r="EQW6" s="1054" t="s">
        <v>700</v>
      </c>
      <c r="EQX6" s="1054"/>
      <c r="EQY6" s="1054"/>
      <c r="EQZ6" s="1054"/>
      <c r="ERA6" s="1054" t="s">
        <v>700</v>
      </c>
      <c r="ERB6" s="1054"/>
      <c r="ERC6" s="1054"/>
      <c r="ERD6" s="1054"/>
      <c r="ERE6" s="1054" t="s">
        <v>700</v>
      </c>
      <c r="ERF6" s="1054"/>
      <c r="ERG6" s="1054"/>
      <c r="ERH6" s="1054"/>
      <c r="ERI6" s="1054" t="s">
        <v>700</v>
      </c>
      <c r="ERJ6" s="1054"/>
      <c r="ERK6" s="1054"/>
      <c r="ERL6" s="1054"/>
      <c r="ERM6" s="1054" t="s">
        <v>700</v>
      </c>
      <c r="ERN6" s="1054"/>
      <c r="ERO6" s="1054"/>
      <c r="ERP6" s="1054"/>
      <c r="ERQ6" s="1054" t="s">
        <v>700</v>
      </c>
      <c r="ERR6" s="1054"/>
      <c r="ERS6" s="1054"/>
      <c r="ERT6" s="1054"/>
      <c r="ERU6" s="1054" t="s">
        <v>700</v>
      </c>
      <c r="ERV6" s="1054"/>
      <c r="ERW6" s="1054"/>
      <c r="ERX6" s="1054"/>
      <c r="ERY6" s="1054" t="s">
        <v>700</v>
      </c>
      <c r="ERZ6" s="1054"/>
      <c r="ESA6" s="1054"/>
      <c r="ESB6" s="1054"/>
      <c r="ESC6" s="1054" t="s">
        <v>700</v>
      </c>
      <c r="ESD6" s="1054"/>
      <c r="ESE6" s="1054"/>
      <c r="ESF6" s="1054"/>
      <c r="ESG6" s="1054" t="s">
        <v>700</v>
      </c>
      <c r="ESH6" s="1054"/>
      <c r="ESI6" s="1054"/>
      <c r="ESJ6" s="1054"/>
      <c r="ESK6" s="1054" t="s">
        <v>700</v>
      </c>
      <c r="ESL6" s="1054"/>
      <c r="ESM6" s="1054"/>
      <c r="ESN6" s="1054"/>
      <c r="ESO6" s="1054" t="s">
        <v>700</v>
      </c>
      <c r="ESP6" s="1054"/>
      <c r="ESQ6" s="1054"/>
      <c r="ESR6" s="1054"/>
      <c r="ESS6" s="1054" t="s">
        <v>700</v>
      </c>
      <c r="EST6" s="1054"/>
      <c r="ESU6" s="1054"/>
      <c r="ESV6" s="1054"/>
      <c r="ESW6" s="1054" t="s">
        <v>700</v>
      </c>
      <c r="ESX6" s="1054"/>
      <c r="ESY6" s="1054"/>
      <c r="ESZ6" s="1054"/>
      <c r="ETA6" s="1054" t="s">
        <v>700</v>
      </c>
      <c r="ETB6" s="1054"/>
      <c r="ETC6" s="1054"/>
      <c r="ETD6" s="1054"/>
      <c r="ETE6" s="1054" t="s">
        <v>700</v>
      </c>
      <c r="ETF6" s="1054"/>
      <c r="ETG6" s="1054"/>
      <c r="ETH6" s="1054"/>
      <c r="ETI6" s="1054" t="s">
        <v>700</v>
      </c>
      <c r="ETJ6" s="1054"/>
      <c r="ETK6" s="1054"/>
      <c r="ETL6" s="1054"/>
      <c r="ETM6" s="1054" t="s">
        <v>700</v>
      </c>
      <c r="ETN6" s="1054"/>
      <c r="ETO6" s="1054"/>
      <c r="ETP6" s="1054"/>
      <c r="ETQ6" s="1054" t="s">
        <v>700</v>
      </c>
      <c r="ETR6" s="1054"/>
      <c r="ETS6" s="1054"/>
      <c r="ETT6" s="1054"/>
      <c r="ETU6" s="1054" t="s">
        <v>700</v>
      </c>
      <c r="ETV6" s="1054"/>
      <c r="ETW6" s="1054"/>
      <c r="ETX6" s="1054"/>
      <c r="ETY6" s="1054" t="s">
        <v>700</v>
      </c>
      <c r="ETZ6" s="1054"/>
      <c r="EUA6" s="1054"/>
      <c r="EUB6" s="1054"/>
      <c r="EUC6" s="1054" t="s">
        <v>700</v>
      </c>
      <c r="EUD6" s="1054"/>
      <c r="EUE6" s="1054"/>
      <c r="EUF6" s="1054"/>
      <c r="EUG6" s="1054" t="s">
        <v>700</v>
      </c>
      <c r="EUH6" s="1054"/>
      <c r="EUI6" s="1054"/>
      <c r="EUJ6" s="1054"/>
      <c r="EUK6" s="1054" t="s">
        <v>700</v>
      </c>
      <c r="EUL6" s="1054"/>
      <c r="EUM6" s="1054"/>
      <c r="EUN6" s="1054"/>
      <c r="EUO6" s="1054" t="s">
        <v>700</v>
      </c>
      <c r="EUP6" s="1054"/>
      <c r="EUQ6" s="1054"/>
      <c r="EUR6" s="1054"/>
      <c r="EUS6" s="1054" t="s">
        <v>700</v>
      </c>
      <c r="EUT6" s="1054"/>
      <c r="EUU6" s="1054"/>
      <c r="EUV6" s="1054"/>
      <c r="EUW6" s="1054" t="s">
        <v>700</v>
      </c>
      <c r="EUX6" s="1054"/>
      <c r="EUY6" s="1054"/>
      <c r="EUZ6" s="1054"/>
      <c r="EVA6" s="1054" t="s">
        <v>700</v>
      </c>
      <c r="EVB6" s="1054"/>
      <c r="EVC6" s="1054"/>
      <c r="EVD6" s="1054"/>
      <c r="EVE6" s="1054" t="s">
        <v>700</v>
      </c>
      <c r="EVF6" s="1054"/>
      <c r="EVG6" s="1054"/>
      <c r="EVH6" s="1054"/>
      <c r="EVI6" s="1054" t="s">
        <v>700</v>
      </c>
      <c r="EVJ6" s="1054"/>
      <c r="EVK6" s="1054"/>
      <c r="EVL6" s="1054"/>
      <c r="EVM6" s="1054" t="s">
        <v>700</v>
      </c>
      <c r="EVN6" s="1054"/>
      <c r="EVO6" s="1054"/>
      <c r="EVP6" s="1054"/>
      <c r="EVQ6" s="1054" t="s">
        <v>700</v>
      </c>
      <c r="EVR6" s="1054"/>
      <c r="EVS6" s="1054"/>
      <c r="EVT6" s="1054"/>
      <c r="EVU6" s="1054" t="s">
        <v>700</v>
      </c>
      <c r="EVV6" s="1054"/>
      <c r="EVW6" s="1054"/>
      <c r="EVX6" s="1054"/>
      <c r="EVY6" s="1054" t="s">
        <v>700</v>
      </c>
      <c r="EVZ6" s="1054"/>
      <c r="EWA6" s="1054"/>
      <c r="EWB6" s="1054"/>
      <c r="EWC6" s="1054" t="s">
        <v>700</v>
      </c>
      <c r="EWD6" s="1054"/>
      <c r="EWE6" s="1054"/>
      <c r="EWF6" s="1054"/>
      <c r="EWG6" s="1054" t="s">
        <v>700</v>
      </c>
      <c r="EWH6" s="1054"/>
      <c r="EWI6" s="1054"/>
      <c r="EWJ6" s="1054"/>
      <c r="EWK6" s="1054" t="s">
        <v>700</v>
      </c>
      <c r="EWL6" s="1054"/>
      <c r="EWM6" s="1054"/>
      <c r="EWN6" s="1054"/>
      <c r="EWO6" s="1054" t="s">
        <v>700</v>
      </c>
      <c r="EWP6" s="1054"/>
      <c r="EWQ6" s="1054"/>
      <c r="EWR6" s="1054"/>
      <c r="EWS6" s="1054" t="s">
        <v>700</v>
      </c>
      <c r="EWT6" s="1054"/>
      <c r="EWU6" s="1054"/>
      <c r="EWV6" s="1054"/>
      <c r="EWW6" s="1054" t="s">
        <v>700</v>
      </c>
      <c r="EWX6" s="1054"/>
      <c r="EWY6" s="1054"/>
      <c r="EWZ6" s="1054"/>
      <c r="EXA6" s="1054" t="s">
        <v>700</v>
      </c>
      <c r="EXB6" s="1054"/>
      <c r="EXC6" s="1054"/>
      <c r="EXD6" s="1054"/>
      <c r="EXE6" s="1054" t="s">
        <v>700</v>
      </c>
      <c r="EXF6" s="1054"/>
      <c r="EXG6" s="1054"/>
      <c r="EXH6" s="1054"/>
      <c r="EXI6" s="1054" t="s">
        <v>700</v>
      </c>
      <c r="EXJ6" s="1054"/>
      <c r="EXK6" s="1054"/>
      <c r="EXL6" s="1054"/>
      <c r="EXM6" s="1054" t="s">
        <v>700</v>
      </c>
      <c r="EXN6" s="1054"/>
      <c r="EXO6" s="1054"/>
      <c r="EXP6" s="1054"/>
      <c r="EXQ6" s="1054" t="s">
        <v>700</v>
      </c>
      <c r="EXR6" s="1054"/>
      <c r="EXS6" s="1054"/>
      <c r="EXT6" s="1054"/>
      <c r="EXU6" s="1054" t="s">
        <v>700</v>
      </c>
      <c r="EXV6" s="1054"/>
      <c r="EXW6" s="1054"/>
      <c r="EXX6" s="1054"/>
      <c r="EXY6" s="1054" t="s">
        <v>700</v>
      </c>
      <c r="EXZ6" s="1054"/>
      <c r="EYA6" s="1054"/>
      <c r="EYB6" s="1054"/>
      <c r="EYC6" s="1054" t="s">
        <v>700</v>
      </c>
      <c r="EYD6" s="1054"/>
      <c r="EYE6" s="1054"/>
      <c r="EYF6" s="1054"/>
      <c r="EYG6" s="1054" t="s">
        <v>700</v>
      </c>
      <c r="EYH6" s="1054"/>
      <c r="EYI6" s="1054"/>
      <c r="EYJ6" s="1054"/>
      <c r="EYK6" s="1054" t="s">
        <v>700</v>
      </c>
      <c r="EYL6" s="1054"/>
      <c r="EYM6" s="1054"/>
      <c r="EYN6" s="1054"/>
      <c r="EYO6" s="1054" t="s">
        <v>700</v>
      </c>
      <c r="EYP6" s="1054"/>
      <c r="EYQ6" s="1054"/>
      <c r="EYR6" s="1054"/>
      <c r="EYS6" s="1054" t="s">
        <v>700</v>
      </c>
      <c r="EYT6" s="1054"/>
      <c r="EYU6" s="1054"/>
      <c r="EYV6" s="1054"/>
      <c r="EYW6" s="1054" t="s">
        <v>700</v>
      </c>
      <c r="EYX6" s="1054"/>
      <c r="EYY6" s="1054"/>
      <c r="EYZ6" s="1054"/>
      <c r="EZA6" s="1054" t="s">
        <v>700</v>
      </c>
      <c r="EZB6" s="1054"/>
      <c r="EZC6" s="1054"/>
      <c r="EZD6" s="1054"/>
      <c r="EZE6" s="1054" t="s">
        <v>700</v>
      </c>
      <c r="EZF6" s="1054"/>
      <c r="EZG6" s="1054"/>
      <c r="EZH6" s="1054"/>
      <c r="EZI6" s="1054" t="s">
        <v>700</v>
      </c>
      <c r="EZJ6" s="1054"/>
      <c r="EZK6" s="1054"/>
      <c r="EZL6" s="1054"/>
      <c r="EZM6" s="1054" t="s">
        <v>700</v>
      </c>
      <c r="EZN6" s="1054"/>
      <c r="EZO6" s="1054"/>
      <c r="EZP6" s="1054"/>
      <c r="EZQ6" s="1054" t="s">
        <v>700</v>
      </c>
      <c r="EZR6" s="1054"/>
      <c r="EZS6" s="1054"/>
      <c r="EZT6" s="1054"/>
      <c r="EZU6" s="1054" t="s">
        <v>700</v>
      </c>
      <c r="EZV6" s="1054"/>
      <c r="EZW6" s="1054"/>
      <c r="EZX6" s="1054"/>
      <c r="EZY6" s="1054" t="s">
        <v>700</v>
      </c>
      <c r="EZZ6" s="1054"/>
      <c r="FAA6" s="1054"/>
      <c r="FAB6" s="1054"/>
      <c r="FAC6" s="1054" t="s">
        <v>700</v>
      </c>
      <c r="FAD6" s="1054"/>
      <c r="FAE6" s="1054"/>
      <c r="FAF6" s="1054"/>
      <c r="FAG6" s="1054" t="s">
        <v>700</v>
      </c>
      <c r="FAH6" s="1054"/>
      <c r="FAI6" s="1054"/>
      <c r="FAJ6" s="1054"/>
      <c r="FAK6" s="1054" t="s">
        <v>700</v>
      </c>
      <c r="FAL6" s="1054"/>
      <c r="FAM6" s="1054"/>
      <c r="FAN6" s="1054"/>
      <c r="FAO6" s="1054" t="s">
        <v>700</v>
      </c>
      <c r="FAP6" s="1054"/>
      <c r="FAQ6" s="1054"/>
      <c r="FAR6" s="1054"/>
      <c r="FAS6" s="1054" t="s">
        <v>700</v>
      </c>
      <c r="FAT6" s="1054"/>
      <c r="FAU6" s="1054"/>
      <c r="FAV6" s="1054"/>
      <c r="FAW6" s="1054" t="s">
        <v>700</v>
      </c>
      <c r="FAX6" s="1054"/>
      <c r="FAY6" s="1054"/>
      <c r="FAZ6" s="1054"/>
      <c r="FBA6" s="1054" t="s">
        <v>700</v>
      </c>
      <c r="FBB6" s="1054"/>
      <c r="FBC6" s="1054"/>
      <c r="FBD6" s="1054"/>
      <c r="FBE6" s="1054" t="s">
        <v>700</v>
      </c>
      <c r="FBF6" s="1054"/>
      <c r="FBG6" s="1054"/>
      <c r="FBH6" s="1054"/>
      <c r="FBI6" s="1054" t="s">
        <v>700</v>
      </c>
      <c r="FBJ6" s="1054"/>
      <c r="FBK6" s="1054"/>
      <c r="FBL6" s="1054"/>
      <c r="FBM6" s="1054" t="s">
        <v>700</v>
      </c>
      <c r="FBN6" s="1054"/>
      <c r="FBO6" s="1054"/>
      <c r="FBP6" s="1054"/>
      <c r="FBQ6" s="1054" t="s">
        <v>700</v>
      </c>
      <c r="FBR6" s="1054"/>
      <c r="FBS6" s="1054"/>
      <c r="FBT6" s="1054"/>
      <c r="FBU6" s="1054" t="s">
        <v>700</v>
      </c>
      <c r="FBV6" s="1054"/>
      <c r="FBW6" s="1054"/>
      <c r="FBX6" s="1054"/>
      <c r="FBY6" s="1054" t="s">
        <v>700</v>
      </c>
      <c r="FBZ6" s="1054"/>
      <c r="FCA6" s="1054"/>
      <c r="FCB6" s="1054"/>
      <c r="FCC6" s="1054" t="s">
        <v>700</v>
      </c>
      <c r="FCD6" s="1054"/>
      <c r="FCE6" s="1054"/>
      <c r="FCF6" s="1054"/>
      <c r="FCG6" s="1054" t="s">
        <v>700</v>
      </c>
      <c r="FCH6" s="1054"/>
      <c r="FCI6" s="1054"/>
      <c r="FCJ6" s="1054"/>
      <c r="FCK6" s="1054" t="s">
        <v>700</v>
      </c>
      <c r="FCL6" s="1054"/>
      <c r="FCM6" s="1054"/>
      <c r="FCN6" s="1054"/>
      <c r="FCO6" s="1054" t="s">
        <v>700</v>
      </c>
      <c r="FCP6" s="1054"/>
      <c r="FCQ6" s="1054"/>
      <c r="FCR6" s="1054"/>
      <c r="FCS6" s="1054" t="s">
        <v>700</v>
      </c>
      <c r="FCT6" s="1054"/>
      <c r="FCU6" s="1054"/>
      <c r="FCV6" s="1054"/>
      <c r="FCW6" s="1054" t="s">
        <v>700</v>
      </c>
      <c r="FCX6" s="1054"/>
      <c r="FCY6" s="1054"/>
      <c r="FCZ6" s="1054"/>
      <c r="FDA6" s="1054" t="s">
        <v>700</v>
      </c>
      <c r="FDB6" s="1054"/>
      <c r="FDC6" s="1054"/>
      <c r="FDD6" s="1054"/>
      <c r="FDE6" s="1054" t="s">
        <v>700</v>
      </c>
      <c r="FDF6" s="1054"/>
      <c r="FDG6" s="1054"/>
      <c r="FDH6" s="1054"/>
      <c r="FDI6" s="1054" t="s">
        <v>700</v>
      </c>
      <c r="FDJ6" s="1054"/>
      <c r="FDK6" s="1054"/>
      <c r="FDL6" s="1054"/>
      <c r="FDM6" s="1054" t="s">
        <v>700</v>
      </c>
      <c r="FDN6" s="1054"/>
      <c r="FDO6" s="1054"/>
      <c r="FDP6" s="1054"/>
      <c r="FDQ6" s="1054" t="s">
        <v>700</v>
      </c>
      <c r="FDR6" s="1054"/>
      <c r="FDS6" s="1054"/>
      <c r="FDT6" s="1054"/>
      <c r="FDU6" s="1054" t="s">
        <v>700</v>
      </c>
      <c r="FDV6" s="1054"/>
      <c r="FDW6" s="1054"/>
      <c r="FDX6" s="1054"/>
      <c r="FDY6" s="1054" t="s">
        <v>700</v>
      </c>
      <c r="FDZ6" s="1054"/>
      <c r="FEA6" s="1054"/>
      <c r="FEB6" s="1054"/>
      <c r="FEC6" s="1054" t="s">
        <v>700</v>
      </c>
      <c r="FED6" s="1054"/>
      <c r="FEE6" s="1054"/>
      <c r="FEF6" s="1054"/>
      <c r="FEG6" s="1054" t="s">
        <v>700</v>
      </c>
      <c r="FEH6" s="1054"/>
      <c r="FEI6" s="1054"/>
      <c r="FEJ6" s="1054"/>
      <c r="FEK6" s="1054" t="s">
        <v>700</v>
      </c>
      <c r="FEL6" s="1054"/>
      <c r="FEM6" s="1054"/>
      <c r="FEN6" s="1054"/>
      <c r="FEO6" s="1054" t="s">
        <v>700</v>
      </c>
      <c r="FEP6" s="1054"/>
      <c r="FEQ6" s="1054"/>
      <c r="FER6" s="1054"/>
      <c r="FES6" s="1054" t="s">
        <v>700</v>
      </c>
      <c r="FET6" s="1054"/>
      <c r="FEU6" s="1054"/>
      <c r="FEV6" s="1054"/>
      <c r="FEW6" s="1054" t="s">
        <v>700</v>
      </c>
      <c r="FEX6" s="1054"/>
      <c r="FEY6" s="1054"/>
      <c r="FEZ6" s="1054"/>
      <c r="FFA6" s="1054" t="s">
        <v>700</v>
      </c>
      <c r="FFB6" s="1054"/>
      <c r="FFC6" s="1054"/>
      <c r="FFD6" s="1054"/>
      <c r="FFE6" s="1054" t="s">
        <v>700</v>
      </c>
      <c r="FFF6" s="1054"/>
      <c r="FFG6" s="1054"/>
      <c r="FFH6" s="1054"/>
      <c r="FFI6" s="1054" t="s">
        <v>700</v>
      </c>
      <c r="FFJ6" s="1054"/>
      <c r="FFK6" s="1054"/>
      <c r="FFL6" s="1054"/>
      <c r="FFM6" s="1054" t="s">
        <v>700</v>
      </c>
      <c r="FFN6" s="1054"/>
      <c r="FFO6" s="1054"/>
      <c r="FFP6" s="1054"/>
      <c r="FFQ6" s="1054" t="s">
        <v>700</v>
      </c>
      <c r="FFR6" s="1054"/>
      <c r="FFS6" s="1054"/>
      <c r="FFT6" s="1054"/>
      <c r="FFU6" s="1054" t="s">
        <v>700</v>
      </c>
      <c r="FFV6" s="1054"/>
      <c r="FFW6" s="1054"/>
      <c r="FFX6" s="1054"/>
      <c r="FFY6" s="1054" t="s">
        <v>700</v>
      </c>
      <c r="FFZ6" s="1054"/>
      <c r="FGA6" s="1054"/>
      <c r="FGB6" s="1054"/>
      <c r="FGC6" s="1054" t="s">
        <v>700</v>
      </c>
      <c r="FGD6" s="1054"/>
      <c r="FGE6" s="1054"/>
      <c r="FGF6" s="1054"/>
      <c r="FGG6" s="1054" t="s">
        <v>700</v>
      </c>
      <c r="FGH6" s="1054"/>
      <c r="FGI6" s="1054"/>
      <c r="FGJ6" s="1054"/>
      <c r="FGK6" s="1054" t="s">
        <v>700</v>
      </c>
      <c r="FGL6" s="1054"/>
      <c r="FGM6" s="1054"/>
      <c r="FGN6" s="1054"/>
      <c r="FGO6" s="1054" t="s">
        <v>700</v>
      </c>
      <c r="FGP6" s="1054"/>
      <c r="FGQ6" s="1054"/>
      <c r="FGR6" s="1054"/>
      <c r="FGS6" s="1054" t="s">
        <v>700</v>
      </c>
      <c r="FGT6" s="1054"/>
      <c r="FGU6" s="1054"/>
      <c r="FGV6" s="1054"/>
      <c r="FGW6" s="1054" t="s">
        <v>700</v>
      </c>
      <c r="FGX6" s="1054"/>
      <c r="FGY6" s="1054"/>
      <c r="FGZ6" s="1054"/>
      <c r="FHA6" s="1054" t="s">
        <v>700</v>
      </c>
      <c r="FHB6" s="1054"/>
      <c r="FHC6" s="1054"/>
      <c r="FHD6" s="1054"/>
      <c r="FHE6" s="1054" t="s">
        <v>700</v>
      </c>
      <c r="FHF6" s="1054"/>
      <c r="FHG6" s="1054"/>
      <c r="FHH6" s="1054"/>
      <c r="FHI6" s="1054" t="s">
        <v>700</v>
      </c>
      <c r="FHJ6" s="1054"/>
      <c r="FHK6" s="1054"/>
      <c r="FHL6" s="1054"/>
      <c r="FHM6" s="1054" t="s">
        <v>700</v>
      </c>
      <c r="FHN6" s="1054"/>
      <c r="FHO6" s="1054"/>
      <c r="FHP6" s="1054"/>
      <c r="FHQ6" s="1054" t="s">
        <v>700</v>
      </c>
      <c r="FHR6" s="1054"/>
      <c r="FHS6" s="1054"/>
      <c r="FHT6" s="1054"/>
      <c r="FHU6" s="1054" t="s">
        <v>700</v>
      </c>
      <c r="FHV6" s="1054"/>
      <c r="FHW6" s="1054"/>
      <c r="FHX6" s="1054"/>
      <c r="FHY6" s="1054" t="s">
        <v>700</v>
      </c>
      <c r="FHZ6" s="1054"/>
      <c r="FIA6" s="1054"/>
      <c r="FIB6" s="1054"/>
      <c r="FIC6" s="1054" t="s">
        <v>700</v>
      </c>
      <c r="FID6" s="1054"/>
      <c r="FIE6" s="1054"/>
      <c r="FIF6" s="1054"/>
      <c r="FIG6" s="1054" t="s">
        <v>700</v>
      </c>
      <c r="FIH6" s="1054"/>
      <c r="FII6" s="1054"/>
      <c r="FIJ6" s="1054"/>
      <c r="FIK6" s="1054" t="s">
        <v>700</v>
      </c>
      <c r="FIL6" s="1054"/>
      <c r="FIM6" s="1054"/>
      <c r="FIN6" s="1054"/>
      <c r="FIO6" s="1054" t="s">
        <v>700</v>
      </c>
      <c r="FIP6" s="1054"/>
      <c r="FIQ6" s="1054"/>
      <c r="FIR6" s="1054"/>
      <c r="FIS6" s="1054" t="s">
        <v>700</v>
      </c>
      <c r="FIT6" s="1054"/>
      <c r="FIU6" s="1054"/>
      <c r="FIV6" s="1054"/>
      <c r="FIW6" s="1054" t="s">
        <v>700</v>
      </c>
      <c r="FIX6" s="1054"/>
      <c r="FIY6" s="1054"/>
      <c r="FIZ6" s="1054"/>
      <c r="FJA6" s="1054" t="s">
        <v>700</v>
      </c>
      <c r="FJB6" s="1054"/>
      <c r="FJC6" s="1054"/>
      <c r="FJD6" s="1054"/>
      <c r="FJE6" s="1054" t="s">
        <v>700</v>
      </c>
      <c r="FJF6" s="1054"/>
      <c r="FJG6" s="1054"/>
      <c r="FJH6" s="1054"/>
      <c r="FJI6" s="1054" t="s">
        <v>700</v>
      </c>
      <c r="FJJ6" s="1054"/>
      <c r="FJK6" s="1054"/>
      <c r="FJL6" s="1054"/>
      <c r="FJM6" s="1054" t="s">
        <v>700</v>
      </c>
      <c r="FJN6" s="1054"/>
      <c r="FJO6" s="1054"/>
      <c r="FJP6" s="1054"/>
      <c r="FJQ6" s="1054" t="s">
        <v>700</v>
      </c>
      <c r="FJR6" s="1054"/>
      <c r="FJS6" s="1054"/>
      <c r="FJT6" s="1054"/>
      <c r="FJU6" s="1054" t="s">
        <v>700</v>
      </c>
      <c r="FJV6" s="1054"/>
      <c r="FJW6" s="1054"/>
      <c r="FJX6" s="1054"/>
      <c r="FJY6" s="1054" t="s">
        <v>700</v>
      </c>
      <c r="FJZ6" s="1054"/>
      <c r="FKA6" s="1054"/>
      <c r="FKB6" s="1054"/>
      <c r="FKC6" s="1054" t="s">
        <v>700</v>
      </c>
      <c r="FKD6" s="1054"/>
      <c r="FKE6" s="1054"/>
      <c r="FKF6" s="1054"/>
      <c r="FKG6" s="1054" t="s">
        <v>700</v>
      </c>
      <c r="FKH6" s="1054"/>
      <c r="FKI6" s="1054"/>
      <c r="FKJ6" s="1054"/>
      <c r="FKK6" s="1054" t="s">
        <v>700</v>
      </c>
      <c r="FKL6" s="1054"/>
      <c r="FKM6" s="1054"/>
      <c r="FKN6" s="1054"/>
      <c r="FKO6" s="1054" t="s">
        <v>700</v>
      </c>
      <c r="FKP6" s="1054"/>
      <c r="FKQ6" s="1054"/>
      <c r="FKR6" s="1054"/>
      <c r="FKS6" s="1054" t="s">
        <v>700</v>
      </c>
      <c r="FKT6" s="1054"/>
      <c r="FKU6" s="1054"/>
      <c r="FKV6" s="1054"/>
      <c r="FKW6" s="1054" t="s">
        <v>700</v>
      </c>
      <c r="FKX6" s="1054"/>
      <c r="FKY6" s="1054"/>
      <c r="FKZ6" s="1054"/>
      <c r="FLA6" s="1054" t="s">
        <v>700</v>
      </c>
      <c r="FLB6" s="1054"/>
      <c r="FLC6" s="1054"/>
      <c r="FLD6" s="1054"/>
      <c r="FLE6" s="1054" t="s">
        <v>700</v>
      </c>
      <c r="FLF6" s="1054"/>
      <c r="FLG6" s="1054"/>
      <c r="FLH6" s="1054"/>
      <c r="FLI6" s="1054" t="s">
        <v>700</v>
      </c>
      <c r="FLJ6" s="1054"/>
      <c r="FLK6" s="1054"/>
      <c r="FLL6" s="1054"/>
      <c r="FLM6" s="1054" t="s">
        <v>700</v>
      </c>
      <c r="FLN6" s="1054"/>
      <c r="FLO6" s="1054"/>
      <c r="FLP6" s="1054"/>
      <c r="FLQ6" s="1054" t="s">
        <v>700</v>
      </c>
      <c r="FLR6" s="1054"/>
      <c r="FLS6" s="1054"/>
      <c r="FLT6" s="1054"/>
      <c r="FLU6" s="1054" t="s">
        <v>700</v>
      </c>
      <c r="FLV6" s="1054"/>
      <c r="FLW6" s="1054"/>
      <c r="FLX6" s="1054"/>
      <c r="FLY6" s="1054" t="s">
        <v>700</v>
      </c>
      <c r="FLZ6" s="1054"/>
      <c r="FMA6" s="1054"/>
      <c r="FMB6" s="1054"/>
      <c r="FMC6" s="1054" t="s">
        <v>700</v>
      </c>
      <c r="FMD6" s="1054"/>
      <c r="FME6" s="1054"/>
      <c r="FMF6" s="1054"/>
      <c r="FMG6" s="1054" t="s">
        <v>700</v>
      </c>
      <c r="FMH6" s="1054"/>
      <c r="FMI6" s="1054"/>
      <c r="FMJ6" s="1054"/>
      <c r="FMK6" s="1054" t="s">
        <v>700</v>
      </c>
      <c r="FML6" s="1054"/>
      <c r="FMM6" s="1054"/>
      <c r="FMN6" s="1054"/>
      <c r="FMO6" s="1054" t="s">
        <v>700</v>
      </c>
      <c r="FMP6" s="1054"/>
      <c r="FMQ6" s="1054"/>
      <c r="FMR6" s="1054"/>
      <c r="FMS6" s="1054" t="s">
        <v>700</v>
      </c>
      <c r="FMT6" s="1054"/>
      <c r="FMU6" s="1054"/>
      <c r="FMV6" s="1054"/>
      <c r="FMW6" s="1054" t="s">
        <v>700</v>
      </c>
      <c r="FMX6" s="1054"/>
      <c r="FMY6" s="1054"/>
      <c r="FMZ6" s="1054"/>
      <c r="FNA6" s="1054" t="s">
        <v>700</v>
      </c>
      <c r="FNB6" s="1054"/>
      <c r="FNC6" s="1054"/>
      <c r="FND6" s="1054"/>
      <c r="FNE6" s="1054" t="s">
        <v>700</v>
      </c>
      <c r="FNF6" s="1054"/>
      <c r="FNG6" s="1054"/>
      <c r="FNH6" s="1054"/>
      <c r="FNI6" s="1054" t="s">
        <v>700</v>
      </c>
      <c r="FNJ6" s="1054"/>
      <c r="FNK6" s="1054"/>
      <c r="FNL6" s="1054"/>
      <c r="FNM6" s="1054" t="s">
        <v>700</v>
      </c>
      <c r="FNN6" s="1054"/>
      <c r="FNO6" s="1054"/>
      <c r="FNP6" s="1054"/>
      <c r="FNQ6" s="1054" t="s">
        <v>700</v>
      </c>
      <c r="FNR6" s="1054"/>
      <c r="FNS6" s="1054"/>
      <c r="FNT6" s="1054"/>
      <c r="FNU6" s="1054" t="s">
        <v>700</v>
      </c>
      <c r="FNV6" s="1054"/>
      <c r="FNW6" s="1054"/>
      <c r="FNX6" s="1054"/>
      <c r="FNY6" s="1054" t="s">
        <v>700</v>
      </c>
      <c r="FNZ6" s="1054"/>
      <c r="FOA6" s="1054"/>
      <c r="FOB6" s="1054"/>
      <c r="FOC6" s="1054" t="s">
        <v>700</v>
      </c>
      <c r="FOD6" s="1054"/>
      <c r="FOE6" s="1054"/>
      <c r="FOF6" s="1054"/>
      <c r="FOG6" s="1054" t="s">
        <v>700</v>
      </c>
      <c r="FOH6" s="1054"/>
      <c r="FOI6" s="1054"/>
      <c r="FOJ6" s="1054"/>
      <c r="FOK6" s="1054" t="s">
        <v>700</v>
      </c>
      <c r="FOL6" s="1054"/>
      <c r="FOM6" s="1054"/>
      <c r="FON6" s="1054"/>
      <c r="FOO6" s="1054" t="s">
        <v>700</v>
      </c>
      <c r="FOP6" s="1054"/>
      <c r="FOQ6" s="1054"/>
      <c r="FOR6" s="1054"/>
      <c r="FOS6" s="1054" t="s">
        <v>700</v>
      </c>
      <c r="FOT6" s="1054"/>
      <c r="FOU6" s="1054"/>
      <c r="FOV6" s="1054"/>
      <c r="FOW6" s="1054" t="s">
        <v>700</v>
      </c>
      <c r="FOX6" s="1054"/>
      <c r="FOY6" s="1054"/>
      <c r="FOZ6" s="1054"/>
      <c r="FPA6" s="1054" t="s">
        <v>700</v>
      </c>
      <c r="FPB6" s="1054"/>
      <c r="FPC6" s="1054"/>
      <c r="FPD6" s="1054"/>
      <c r="FPE6" s="1054" t="s">
        <v>700</v>
      </c>
      <c r="FPF6" s="1054"/>
      <c r="FPG6" s="1054"/>
      <c r="FPH6" s="1054"/>
      <c r="FPI6" s="1054" t="s">
        <v>700</v>
      </c>
      <c r="FPJ6" s="1054"/>
      <c r="FPK6" s="1054"/>
      <c r="FPL6" s="1054"/>
      <c r="FPM6" s="1054" t="s">
        <v>700</v>
      </c>
      <c r="FPN6" s="1054"/>
      <c r="FPO6" s="1054"/>
      <c r="FPP6" s="1054"/>
      <c r="FPQ6" s="1054" t="s">
        <v>700</v>
      </c>
      <c r="FPR6" s="1054"/>
      <c r="FPS6" s="1054"/>
      <c r="FPT6" s="1054"/>
      <c r="FPU6" s="1054" t="s">
        <v>700</v>
      </c>
      <c r="FPV6" s="1054"/>
      <c r="FPW6" s="1054"/>
      <c r="FPX6" s="1054"/>
      <c r="FPY6" s="1054" t="s">
        <v>700</v>
      </c>
      <c r="FPZ6" s="1054"/>
      <c r="FQA6" s="1054"/>
      <c r="FQB6" s="1054"/>
      <c r="FQC6" s="1054" t="s">
        <v>700</v>
      </c>
      <c r="FQD6" s="1054"/>
      <c r="FQE6" s="1054"/>
      <c r="FQF6" s="1054"/>
      <c r="FQG6" s="1054" t="s">
        <v>700</v>
      </c>
      <c r="FQH6" s="1054"/>
      <c r="FQI6" s="1054"/>
      <c r="FQJ6" s="1054"/>
      <c r="FQK6" s="1054" t="s">
        <v>700</v>
      </c>
      <c r="FQL6" s="1054"/>
      <c r="FQM6" s="1054"/>
      <c r="FQN6" s="1054"/>
      <c r="FQO6" s="1054" t="s">
        <v>700</v>
      </c>
      <c r="FQP6" s="1054"/>
      <c r="FQQ6" s="1054"/>
      <c r="FQR6" s="1054"/>
      <c r="FQS6" s="1054" t="s">
        <v>700</v>
      </c>
      <c r="FQT6" s="1054"/>
      <c r="FQU6" s="1054"/>
      <c r="FQV6" s="1054"/>
      <c r="FQW6" s="1054" t="s">
        <v>700</v>
      </c>
      <c r="FQX6" s="1054"/>
      <c r="FQY6" s="1054"/>
      <c r="FQZ6" s="1054"/>
      <c r="FRA6" s="1054" t="s">
        <v>700</v>
      </c>
      <c r="FRB6" s="1054"/>
      <c r="FRC6" s="1054"/>
      <c r="FRD6" s="1054"/>
      <c r="FRE6" s="1054" t="s">
        <v>700</v>
      </c>
      <c r="FRF6" s="1054"/>
      <c r="FRG6" s="1054"/>
      <c r="FRH6" s="1054"/>
      <c r="FRI6" s="1054" t="s">
        <v>700</v>
      </c>
      <c r="FRJ6" s="1054"/>
      <c r="FRK6" s="1054"/>
      <c r="FRL6" s="1054"/>
      <c r="FRM6" s="1054" t="s">
        <v>700</v>
      </c>
      <c r="FRN6" s="1054"/>
      <c r="FRO6" s="1054"/>
      <c r="FRP6" s="1054"/>
      <c r="FRQ6" s="1054" t="s">
        <v>700</v>
      </c>
      <c r="FRR6" s="1054"/>
      <c r="FRS6" s="1054"/>
      <c r="FRT6" s="1054"/>
      <c r="FRU6" s="1054" t="s">
        <v>700</v>
      </c>
      <c r="FRV6" s="1054"/>
      <c r="FRW6" s="1054"/>
      <c r="FRX6" s="1054"/>
      <c r="FRY6" s="1054" t="s">
        <v>700</v>
      </c>
      <c r="FRZ6" s="1054"/>
      <c r="FSA6" s="1054"/>
      <c r="FSB6" s="1054"/>
      <c r="FSC6" s="1054" t="s">
        <v>700</v>
      </c>
      <c r="FSD6" s="1054"/>
      <c r="FSE6" s="1054"/>
      <c r="FSF6" s="1054"/>
      <c r="FSG6" s="1054" t="s">
        <v>700</v>
      </c>
      <c r="FSH6" s="1054"/>
      <c r="FSI6" s="1054"/>
      <c r="FSJ6" s="1054"/>
      <c r="FSK6" s="1054" t="s">
        <v>700</v>
      </c>
      <c r="FSL6" s="1054"/>
      <c r="FSM6" s="1054"/>
      <c r="FSN6" s="1054"/>
      <c r="FSO6" s="1054" t="s">
        <v>700</v>
      </c>
      <c r="FSP6" s="1054"/>
      <c r="FSQ6" s="1054"/>
      <c r="FSR6" s="1054"/>
      <c r="FSS6" s="1054" t="s">
        <v>700</v>
      </c>
      <c r="FST6" s="1054"/>
      <c r="FSU6" s="1054"/>
      <c r="FSV6" s="1054"/>
      <c r="FSW6" s="1054" t="s">
        <v>700</v>
      </c>
      <c r="FSX6" s="1054"/>
      <c r="FSY6" s="1054"/>
      <c r="FSZ6" s="1054"/>
      <c r="FTA6" s="1054" t="s">
        <v>700</v>
      </c>
      <c r="FTB6" s="1054"/>
      <c r="FTC6" s="1054"/>
      <c r="FTD6" s="1054"/>
      <c r="FTE6" s="1054" t="s">
        <v>700</v>
      </c>
      <c r="FTF6" s="1054"/>
      <c r="FTG6" s="1054"/>
      <c r="FTH6" s="1054"/>
      <c r="FTI6" s="1054" t="s">
        <v>700</v>
      </c>
      <c r="FTJ6" s="1054"/>
      <c r="FTK6" s="1054"/>
      <c r="FTL6" s="1054"/>
      <c r="FTM6" s="1054" t="s">
        <v>700</v>
      </c>
      <c r="FTN6" s="1054"/>
      <c r="FTO6" s="1054"/>
      <c r="FTP6" s="1054"/>
      <c r="FTQ6" s="1054" t="s">
        <v>700</v>
      </c>
      <c r="FTR6" s="1054"/>
      <c r="FTS6" s="1054"/>
      <c r="FTT6" s="1054"/>
      <c r="FTU6" s="1054" t="s">
        <v>700</v>
      </c>
      <c r="FTV6" s="1054"/>
      <c r="FTW6" s="1054"/>
      <c r="FTX6" s="1054"/>
      <c r="FTY6" s="1054" t="s">
        <v>700</v>
      </c>
      <c r="FTZ6" s="1054"/>
      <c r="FUA6" s="1054"/>
      <c r="FUB6" s="1054"/>
      <c r="FUC6" s="1054" t="s">
        <v>700</v>
      </c>
      <c r="FUD6" s="1054"/>
      <c r="FUE6" s="1054"/>
      <c r="FUF6" s="1054"/>
      <c r="FUG6" s="1054" t="s">
        <v>700</v>
      </c>
      <c r="FUH6" s="1054"/>
      <c r="FUI6" s="1054"/>
      <c r="FUJ6" s="1054"/>
      <c r="FUK6" s="1054" t="s">
        <v>700</v>
      </c>
      <c r="FUL6" s="1054"/>
      <c r="FUM6" s="1054"/>
      <c r="FUN6" s="1054"/>
      <c r="FUO6" s="1054" t="s">
        <v>700</v>
      </c>
      <c r="FUP6" s="1054"/>
      <c r="FUQ6" s="1054"/>
      <c r="FUR6" s="1054"/>
      <c r="FUS6" s="1054" t="s">
        <v>700</v>
      </c>
      <c r="FUT6" s="1054"/>
      <c r="FUU6" s="1054"/>
      <c r="FUV6" s="1054"/>
      <c r="FUW6" s="1054" t="s">
        <v>700</v>
      </c>
      <c r="FUX6" s="1054"/>
      <c r="FUY6" s="1054"/>
      <c r="FUZ6" s="1054"/>
      <c r="FVA6" s="1054" t="s">
        <v>700</v>
      </c>
      <c r="FVB6" s="1054"/>
      <c r="FVC6" s="1054"/>
      <c r="FVD6" s="1054"/>
      <c r="FVE6" s="1054" t="s">
        <v>700</v>
      </c>
      <c r="FVF6" s="1054"/>
      <c r="FVG6" s="1054"/>
      <c r="FVH6" s="1054"/>
      <c r="FVI6" s="1054" t="s">
        <v>700</v>
      </c>
      <c r="FVJ6" s="1054"/>
      <c r="FVK6" s="1054"/>
      <c r="FVL6" s="1054"/>
      <c r="FVM6" s="1054" t="s">
        <v>700</v>
      </c>
      <c r="FVN6" s="1054"/>
      <c r="FVO6" s="1054"/>
      <c r="FVP6" s="1054"/>
      <c r="FVQ6" s="1054" t="s">
        <v>700</v>
      </c>
      <c r="FVR6" s="1054"/>
      <c r="FVS6" s="1054"/>
      <c r="FVT6" s="1054"/>
      <c r="FVU6" s="1054" t="s">
        <v>700</v>
      </c>
      <c r="FVV6" s="1054"/>
      <c r="FVW6" s="1054"/>
      <c r="FVX6" s="1054"/>
      <c r="FVY6" s="1054" t="s">
        <v>700</v>
      </c>
      <c r="FVZ6" s="1054"/>
      <c r="FWA6" s="1054"/>
      <c r="FWB6" s="1054"/>
      <c r="FWC6" s="1054" t="s">
        <v>700</v>
      </c>
      <c r="FWD6" s="1054"/>
      <c r="FWE6" s="1054"/>
      <c r="FWF6" s="1054"/>
      <c r="FWG6" s="1054" t="s">
        <v>700</v>
      </c>
      <c r="FWH6" s="1054"/>
      <c r="FWI6" s="1054"/>
      <c r="FWJ6" s="1054"/>
      <c r="FWK6" s="1054" t="s">
        <v>700</v>
      </c>
      <c r="FWL6" s="1054"/>
      <c r="FWM6" s="1054"/>
      <c r="FWN6" s="1054"/>
      <c r="FWO6" s="1054" t="s">
        <v>700</v>
      </c>
      <c r="FWP6" s="1054"/>
      <c r="FWQ6" s="1054"/>
      <c r="FWR6" s="1054"/>
      <c r="FWS6" s="1054" t="s">
        <v>700</v>
      </c>
      <c r="FWT6" s="1054"/>
      <c r="FWU6" s="1054"/>
      <c r="FWV6" s="1054"/>
      <c r="FWW6" s="1054" t="s">
        <v>700</v>
      </c>
      <c r="FWX6" s="1054"/>
      <c r="FWY6" s="1054"/>
      <c r="FWZ6" s="1054"/>
      <c r="FXA6" s="1054" t="s">
        <v>700</v>
      </c>
      <c r="FXB6" s="1054"/>
      <c r="FXC6" s="1054"/>
      <c r="FXD6" s="1054"/>
      <c r="FXE6" s="1054" t="s">
        <v>700</v>
      </c>
      <c r="FXF6" s="1054"/>
      <c r="FXG6" s="1054"/>
      <c r="FXH6" s="1054"/>
      <c r="FXI6" s="1054" t="s">
        <v>700</v>
      </c>
      <c r="FXJ6" s="1054"/>
      <c r="FXK6" s="1054"/>
      <c r="FXL6" s="1054"/>
      <c r="FXM6" s="1054" t="s">
        <v>700</v>
      </c>
      <c r="FXN6" s="1054"/>
      <c r="FXO6" s="1054"/>
      <c r="FXP6" s="1054"/>
      <c r="FXQ6" s="1054" t="s">
        <v>700</v>
      </c>
      <c r="FXR6" s="1054"/>
      <c r="FXS6" s="1054"/>
      <c r="FXT6" s="1054"/>
      <c r="FXU6" s="1054" t="s">
        <v>700</v>
      </c>
      <c r="FXV6" s="1054"/>
      <c r="FXW6" s="1054"/>
      <c r="FXX6" s="1054"/>
      <c r="FXY6" s="1054" t="s">
        <v>700</v>
      </c>
      <c r="FXZ6" s="1054"/>
      <c r="FYA6" s="1054"/>
      <c r="FYB6" s="1054"/>
      <c r="FYC6" s="1054" t="s">
        <v>700</v>
      </c>
      <c r="FYD6" s="1054"/>
      <c r="FYE6" s="1054"/>
      <c r="FYF6" s="1054"/>
      <c r="FYG6" s="1054" t="s">
        <v>700</v>
      </c>
      <c r="FYH6" s="1054"/>
      <c r="FYI6" s="1054"/>
      <c r="FYJ6" s="1054"/>
      <c r="FYK6" s="1054" t="s">
        <v>700</v>
      </c>
      <c r="FYL6" s="1054"/>
      <c r="FYM6" s="1054"/>
      <c r="FYN6" s="1054"/>
      <c r="FYO6" s="1054" t="s">
        <v>700</v>
      </c>
      <c r="FYP6" s="1054"/>
      <c r="FYQ6" s="1054"/>
      <c r="FYR6" s="1054"/>
      <c r="FYS6" s="1054" t="s">
        <v>700</v>
      </c>
      <c r="FYT6" s="1054"/>
      <c r="FYU6" s="1054"/>
      <c r="FYV6" s="1054"/>
      <c r="FYW6" s="1054" t="s">
        <v>700</v>
      </c>
      <c r="FYX6" s="1054"/>
      <c r="FYY6" s="1054"/>
      <c r="FYZ6" s="1054"/>
      <c r="FZA6" s="1054" t="s">
        <v>700</v>
      </c>
      <c r="FZB6" s="1054"/>
      <c r="FZC6" s="1054"/>
      <c r="FZD6" s="1054"/>
      <c r="FZE6" s="1054" t="s">
        <v>700</v>
      </c>
      <c r="FZF6" s="1054"/>
      <c r="FZG6" s="1054"/>
      <c r="FZH6" s="1054"/>
      <c r="FZI6" s="1054" t="s">
        <v>700</v>
      </c>
      <c r="FZJ6" s="1054"/>
      <c r="FZK6" s="1054"/>
      <c r="FZL6" s="1054"/>
      <c r="FZM6" s="1054" t="s">
        <v>700</v>
      </c>
      <c r="FZN6" s="1054"/>
      <c r="FZO6" s="1054"/>
      <c r="FZP6" s="1054"/>
      <c r="FZQ6" s="1054" t="s">
        <v>700</v>
      </c>
      <c r="FZR6" s="1054"/>
      <c r="FZS6" s="1054"/>
      <c r="FZT6" s="1054"/>
      <c r="FZU6" s="1054" t="s">
        <v>700</v>
      </c>
      <c r="FZV6" s="1054"/>
      <c r="FZW6" s="1054"/>
      <c r="FZX6" s="1054"/>
      <c r="FZY6" s="1054" t="s">
        <v>700</v>
      </c>
      <c r="FZZ6" s="1054"/>
      <c r="GAA6" s="1054"/>
      <c r="GAB6" s="1054"/>
      <c r="GAC6" s="1054" t="s">
        <v>700</v>
      </c>
      <c r="GAD6" s="1054"/>
      <c r="GAE6" s="1054"/>
      <c r="GAF6" s="1054"/>
      <c r="GAG6" s="1054" t="s">
        <v>700</v>
      </c>
      <c r="GAH6" s="1054"/>
      <c r="GAI6" s="1054"/>
      <c r="GAJ6" s="1054"/>
      <c r="GAK6" s="1054" t="s">
        <v>700</v>
      </c>
      <c r="GAL6" s="1054"/>
      <c r="GAM6" s="1054"/>
      <c r="GAN6" s="1054"/>
      <c r="GAO6" s="1054" t="s">
        <v>700</v>
      </c>
      <c r="GAP6" s="1054"/>
      <c r="GAQ6" s="1054"/>
      <c r="GAR6" s="1054"/>
      <c r="GAS6" s="1054" t="s">
        <v>700</v>
      </c>
      <c r="GAT6" s="1054"/>
      <c r="GAU6" s="1054"/>
      <c r="GAV6" s="1054"/>
      <c r="GAW6" s="1054" t="s">
        <v>700</v>
      </c>
      <c r="GAX6" s="1054"/>
      <c r="GAY6" s="1054"/>
      <c r="GAZ6" s="1054"/>
      <c r="GBA6" s="1054" t="s">
        <v>700</v>
      </c>
      <c r="GBB6" s="1054"/>
      <c r="GBC6" s="1054"/>
      <c r="GBD6" s="1054"/>
      <c r="GBE6" s="1054" t="s">
        <v>700</v>
      </c>
      <c r="GBF6" s="1054"/>
      <c r="GBG6" s="1054"/>
      <c r="GBH6" s="1054"/>
      <c r="GBI6" s="1054" t="s">
        <v>700</v>
      </c>
      <c r="GBJ6" s="1054"/>
      <c r="GBK6" s="1054"/>
      <c r="GBL6" s="1054"/>
      <c r="GBM6" s="1054" t="s">
        <v>700</v>
      </c>
      <c r="GBN6" s="1054"/>
      <c r="GBO6" s="1054"/>
      <c r="GBP6" s="1054"/>
      <c r="GBQ6" s="1054" t="s">
        <v>700</v>
      </c>
      <c r="GBR6" s="1054"/>
      <c r="GBS6" s="1054"/>
      <c r="GBT6" s="1054"/>
      <c r="GBU6" s="1054" t="s">
        <v>700</v>
      </c>
      <c r="GBV6" s="1054"/>
      <c r="GBW6" s="1054"/>
      <c r="GBX6" s="1054"/>
      <c r="GBY6" s="1054" t="s">
        <v>700</v>
      </c>
      <c r="GBZ6" s="1054"/>
      <c r="GCA6" s="1054"/>
      <c r="GCB6" s="1054"/>
      <c r="GCC6" s="1054" t="s">
        <v>700</v>
      </c>
      <c r="GCD6" s="1054"/>
      <c r="GCE6" s="1054"/>
      <c r="GCF6" s="1054"/>
      <c r="GCG6" s="1054" t="s">
        <v>700</v>
      </c>
      <c r="GCH6" s="1054"/>
      <c r="GCI6" s="1054"/>
      <c r="GCJ6" s="1054"/>
      <c r="GCK6" s="1054" t="s">
        <v>700</v>
      </c>
      <c r="GCL6" s="1054"/>
      <c r="GCM6" s="1054"/>
      <c r="GCN6" s="1054"/>
      <c r="GCO6" s="1054" t="s">
        <v>700</v>
      </c>
      <c r="GCP6" s="1054"/>
      <c r="GCQ6" s="1054"/>
      <c r="GCR6" s="1054"/>
      <c r="GCS6" s="1054" t="s">
        <v>700</v>
      </c>
      <c r="GCT6" s="1054"/>
      <c r="GCU6" s="1054"/>
      <c r="GCV6" s="1054"/>
      <c r="GCW6" s="1054" t="s">
        <v>700</v>
      </c>
      <c r="GCX6" s="1054"/>
      <c r="GCY6" s="1054"/>
      <c r="GCZ6" s="1054"/>
      <c r="GDA6" s="1054" t="s">
        <v>700</v>
      </c>
      <c r="GDB6" s="1054"/>
      <c r="GDC6" s="1054"/>
      <c r="GDD6" s="1054"/>
      <c r="GDE6" s="1054" t="s">
        <v>700</v>
      </c>
      <c r="GDF6" s="1054"/>
      <c r="GDG6" s="1054"/>
      <c r="GDH6" s="1054"/>
      <c r="GDI6" s="1054" t="s">
        <v>700</v>
      </c>
      <c r="GDJ6" s="1054"/>
      <c r="GDK6" s="1054"/>
      <c r="GDL6" s="1054"/>
      <c r="GDM6" s="1054" t="s">
        <v>700</v>
      </c>
      <c r="GDN6" s="1054"/>
      <c r="GDO6" s="1054"/>
      <c r="GDP6" s="1054"/>
      <c r="GDQ6" s="1054" t="s">
        <v>700</v>
      </c>
      <c r="GDR6" s="1054"/>
      <c r="GDS6" s="1054"/>
      <c r="GDT6" s="1054"/>
      <c r="GDU6" s="1054" t="s">
        <v>700</v>
      </c>
      <c r="GDV6" s="1054"/>
      <c r="GDW6" s="1054"/>
      <c r="GDX6" s="1054"/>
      <c r="GDY6" s="1054" t="s">
        <v>700</v>
      </c>
      <c r="GDZ6" s="1054"/>
      <c r="GEA6" s="1054"/>
      <c r="GEB6" s="1054"/>
      <c r="GEC6" s="1054" t="s">
        <v>700</v>
      </c>
      <c r="GED6" s="1054"/>
      <c r="GEE6" s="1054"/>
      <c r="GEF6" s="1054"/>
      <c r="GEG6" s="1054" t="s">
        <v>700</v>
      </c>
      <c r="GEH6" s="1054"/>
      <c r="GEI6" s="1054"/>
      <c r="GEJ6" s="1054"/>
      <c r="GEK6" s="1054" t="s">
        <v>700</v>
      </c>
      <c r="GEL6" s="1054"/>
      <c r="GEM6" s="1054"/>
      <c r="GEN6" s="1054"/>
      <c r="GEO6" s="1054" t="s">
        <v>700</v>
      </c>
      <c r="GEP6" s="1054"/>
      <c r="GEQ6" s="1054"/>
      <c r="GER6" s="1054"/>
      <c r="GES6" s="1054" t="s">
        <v>700</v>
      </c>
      <c r="GET6" s="1054"/>
      <c r="GEU6" s="1054"/>
      <c r="GEV6" s="1054"/>
      <c r="GEW6" s="1054" t="s">
        <v>700</v>
      </c>
      <c r="GEX6" s="1054"/>
      <c r="GEY6" s="1054"/>
      <c r="GEZ6" s="1054"/>
      <c r="GFA6" s="1054" t="s">
        <v>700</v>
      </c>
      <c r="GFB6" s="1054"/>
      <c r="GFC6" s="1054"/>
      <c r="GFD6" s="1054"/>
      <c r="GFE6" s="1054" t="s">
        <v>700</v>
      </c>
      <c r="GFF6" s="1054"/>
      <c r="GFG6" s="1054"/>
      <c r="GFH6" s="1054"/>
      <c r="GFI6" s="1054" t="s">
        <v>700</v>
      </c>
      <c r="GFJ6" s="1054"/>
      <c r="GFK6" s="1054"/>
      <c r="GFL6" s="1054"/>
      <c r="GFM6" s="1054" t="s">
        <v>700</v>
      </c>
      <c r="GFN6" s="1054"/>
      <c r="GFO6" s="1054"/>
      <c r="GFP6" s="1054"/>
      <c r="GFQ6" s="1054" t="s">
        <v>700</v>
      </c>
      <c r="GFR6" s="1054"/>
      <c r="GFS6" s="1054"/>
      <c r="GFT6" s="1054"/>
      <c r="GFU6" s="1054" t="s">
        <v>700</v>
      </c>
      <c r="GFV6" s="1054"/>
      <c r="GFW6" s="1054"/>
      <c r="GFX6" s="1054"/>
      <c r="GFY6" s="1054" t="s">
        <v>700</v>
      </c>
      <c r="GFZ6" s="1054"/>
      <c r="GGA6" s="1054"/>
      <c r="GGB6" s="1054"/>
      <c r="GGC6" s="1054" t="s">
        <v>700</v>
      </c>
      <c r="GGD6" s="1054"/>
      <c r="GGE6" s="1054"/>
      <c r="GGF6" s="1054"/>
      <c r="GGG6" s="1054" t="s">
        <v>700</v>
      </c>
      <c r="GGH6" s="1054"/>
      <c r="GGI6" s="1054"/>
      <c r="GGJ6" s="1054"/>
      <c r="GGK6" s="1054" t="s">
        <v>700</v>
      </c>
      <c r="GGL6" s="1054"/>
      <c r="GGM6" s="1054"/>
      <c r="GGN6" s="1054"/>
      <c r="GGO6" s="1054" t="s">
        <v>700</v>
      </c>
      <c r="GGP6" s="1054"/>
      <c r="GGQ6" s="1054"/>
      <c r="GGR6" s="1054"/>
      <c r="GGS6" s="1054" t="s">
        <v>700</v>
      </c>
      <c r="GGT6" s="1054"/>
      <c r="GGU6" s="1054"/>
      <c r="GGV6" s="1054"/>
      <c r="GGW6" s="1054" t="s">
        <v>700</v>
      </c>
      <c r="GGX6" s="1054"/>
      <c r="GGY6" s="1054"/>
      <c r="GGZ6" s="1054"/>
      <c r="GHA6" s="1054" t="s">
        <v>700</v>
      </c>
      <c r="GHB6" s="1054"/>
      <c r="GHC6" s="1054"/>
      <c r="GHD6" s="1054"/>
      <c r="GHE6" s="1054" t="s">
        <v>700</v>
      </c>
      <c r="GHF6" s="1054"/>
      <c r="GHG6" s="1054"/>
      <c r="GHH6" s="1054"/>
      <c r="GHI6" s="1054" t="s">
        <v>700</v>
      </c>
      <c r="GHJ6" s="1054"/>
      <c r="GHK6" s="1054"/>
      <c r="GHL6" s="1054"/>
      <c r="GHM6" s="1054" t="s">
        <v>700</v>
      </c>
      <c r="GHN6" s="1054"/>
      <c r="GHO6" s="1054"/>
      <c r="GHP6" s="1054"/>
      <c r="GHQ6" s="1054" t="s">
        <v>700</v>
      </c>
      <c r="GHR6" s="1054"/>
      <c r="GHS6" s="1054"/>
      <c r="GHT6" s="1054"/>
      <c r="GHU6" s="1054" t="s">
        <v>700</v>
      </c>
      <c r="GHV6" s="1054"/>
      <c r="GHW6" s="1054"/>
      <c r="GHX6" s="1054"/>
      <c r="GHY6" s="1054" t="s">
        <v>700</v>
      </c>
      <c r="GHZ6" s="1054"/>
      <c r="GIA6" s="1054"/>
      <c r="GIB6" s="1054"/>
      <c r="GIC6" s="1054" t="s">
        <v>700</v>
      </c>
      <c r="GID6" s="1054"/>
      <c r="GIE6" s="1054"/>
      <c r="GIF6" s="1054"/>
      <c r="GIG6" s="1054" t="s">
        <v>700</v>
      </c>
      <c r="GIH6" s="1054"/>
      <c r="GII6" s="1054"/>
      <c r="GIJ6" s="1054"/>
      <c r="GIK6" s="1054" t="s">
        <v>700</v>
      </c>
      <c r="GIL6" s="1054"/>
      <c r="GIM6" s="1054"/>
      <c r="GIN6" s="1054"/>
      <c r="GIO6" s="1054" t="s">
        <v>700</v>
      </c>
      <c r="GIP6" s="1054"/>
      <c r="GIQ6" s="1054"/>
      <c r="GIR6" s="1054"/>
      <c r="GIS6" s="1054" t="s">
        <v>700</v>
      </c>
      <c r="GIT6" s="1054"/>
      <c r="GIU6" s="1054"/>
      <c r="GIV6" s="1054"/>
      <c r="GIW6" s="1054" t="s">
        <v>700</v>
      </c>
      <c r="GIX6" s="1054"/>
      <c r="GIY6" s="1054"/>
      <c r="GIZ6" s="1054"/>
      <c r="GJA6" s="1054" t="s">
        <v>700</v>
      </c>
      <c r="GJB6" s="1054"/>
      <c r="GJC6" s="1054"/>
      <c r="GJD6" s="1054"/>
      <c r="GJE6" s="1054" t="s">
        <v>700</v>
      </c>
      <c r="GJF6" s="1054"/>
      <c r="GJG6" s="1054"/>
      <c r="GJH6" s="1054"/>
      <c r="GJI6" s="1054" t="s">
        <v>700</v>
      </c>
      <c r="GJJ6" s="1054"/>
      <c r="GJK6" s="1054"/>
      <c r="GJL6" s="1054"/>
      <c r="GJM6" s="1054" t="s">
        <v>700</v>
      </c>
      <c r="GJN6" s="1054"/>
      <c r="GJO6" s="1054"/>
      <c r="GJP6" s="1054"/>
      <c r="GJQ6" s="1054" t="s">
        <v>700</v>
      </c>
      <c r="GJR6" s="1054"/>
      <c r="GJS6" s="1054"/>
      <c r="GJT6" s="1054"/>
      <c r="GJU6" s="1054" t="s">
        <v>700</v>
      </c>
      <c r="GJV6" s="1054"/>
      <c r="GJW6" s="1054"/>
      <c r="GJX6" s="1054"/>
      <c r="GJY6" s="1054" t="s">
        <v>700</v>
      </c>
      <c r="GJZ6" s="1054"/>
      <c r="GKA6" s="1054"/>
      <c r="GKB6" s="1054"/>
      <c r="GKC6" s="1054" t="s">
        <v>700</v>
      </c>
      <c r="GKD6" s="1054"/>
      <c r="GKE6" s="1054"/>
      <c r="GKF6" s="1054"/>
      <c r="GKG6" s="1054" t="s">
        <v>700</v>
      </c>
      <c r="GKH6" s="1054"/>
      <c r="GKI6" s="1054"/>
      <c r="GKJ6" s="1054"/>
      <c r="GKK6" s="1054" t="s">
        <v>700</v>
      </c>
      <c r="GKL6" s="1054"/>
      <c r="GKM6" s="1054"/>
      <c r="GKN6" s="1054"/>
      <c r="GKO6" s="1054" t="s">
        <v>700</v>
      </c>
      <c r="GKP6" s="1054"/>
      <c r="GKQ6" s="1054"/>
      <c r="GKR6" s="1054"/>
      <c r="GKS6" s="1054" t="s">
        <v>700</v>
      </c>
      <c r="GKT6" s="1054"/>
      <c r="GKU6" s="1054"/>
      <c r="GKV6" s="1054"/>
      <c r="GKW6" s="1054" t="s">
        <v>700</v>
      </c>
      <c r="GKX6" s="1054"/>
      <c r="GKY6" s="1054"/>
      <c r="GKZ6" s="1054"/>
      <c r="GLA6" s="1054" t="s">
        <v>700</v>
      </c>
      <c r="GLB6" s="1054"/>
      <c r="GLC6" s="1054"/>
      <c r="GLD6" s="1054"/>
      <c r="GLE6" s="1054" t="s">
        <v>700</v>
      </c>
      <c r="GLF6" s="1054"/>
      <c r="GLG6" s="1054"/>
      <c r="GLH6" s="1054"/>
      <c r="GLI6" s="1054" t="s">
        <v>700</v>
      </c>
      <c r="GLJ6" s="1054"/>
      <c r="GLK6" s="1054"/>
      <c r="GLL6" s="1054"/>
      <c r="GLM6" s="1054" t="s">
        <v>700</v>
      </c>
      <c r="GLN6" s="1054"/>
      <c r="GLO6" s="1054"/>
      <c r="GLP6" s="1054"/>
      <c r="GLQ6" s="1054" t="s">
        <v>700</v>
      </c>
      <c r="GLR6" s="1054"/>
      <c r="GLS6" s="1054"/>
      <c r="GLT6" s="1054"/>
      <c r="GLU6" s="1054" t="s">
        <v>700</v>
      </c>
      <c r="GLV6" s="1054"/>
      <c r="GLW6" s="1054"/>
      <c r="GLX6" s="1054"/>
      <c r="GLY6" s="1054" t="s">
        <v>700</v>
      </c>
      <c r="GLZ6" s="1054"/>
      <c r="GMA6" s="1054"/>
      <c r="GMB6" s="1054"/>
      <c r="GMC6" s="1054" t="s">
        <v>700</v>
      </c>
      <c r="GMD6" s="1054"/>
      <c r="GME6" s="1054"/>
      <c r="GMF6" s="1054"/>
      <c r="GMG6" s="1054" t="s">
        <v>700</v>
      </c>
      <c r="GMH6" s="1054"/>
      <c r="GMI6" s="1054"/>
      <c r="GMJ6" s="1054"/>
      <c r="GMK6" s="1054" t="s">
        <v>700</v>
      </c>
      <c r="GML6" s="1054"/>
      <c r="GMM6" s="1054"/>
      <c r="GMN6" s="1054"/>
      <c r="GMO6" s="1054" t="s">
        <v>700</v>
      </c>
      <c r="GMP6" s="1054"/>
      <c r="GMQ6" s="1054"/>
      <c r="GMR6" s="1054"/>
      <c r="GMS6" s="1054" t="s">
        <v>700</v>
      </c>
      <c r="GMT6" s="1054"/>
      <c r="GMU6" s="1054"/>
      <c r="GMV6" s="1054"/>
      <c r="GMW6" s="1054" t="s">
        <v>700</v>
      </c>
      <c r="GMX6" s="1054"/>
      <c r="GMY6" s="1054"/>
      <c r="GMZ6" s="1054"/>
      <c r="GNA6" s="1054" t="s">
        <v>700</v>
      </c>
      <c r="GNB6" s="1054"/>
      <c r="GNC6" s="1054"/>
      <c r="GND6" s="1054"/>
      <c r="GNE6" s="1054" t="s">
        <v>700</v>
      </c>
      <c r="GNF6" s="1054"/>
      <c r="GNG6" s="1054"/>
      <c r="GNH6" s="1054"/>
      <c r="GNI6" s="1054" t="s">
        <v>700</v>
      </c>
      <c r="GNJ6" s="1054"/>
      <c r="GNK6" s="1054"/>
      <c r="GNL6" s="1054"/>
      <c r="GNM6" s="1054" t="s">
        <v>700</v>
      </c>
      <c r="GNN6" s="1054"/>
      <c r="GNO6" s="1054"/>
      <c r="GNP6" s="1054"/>
      <c r="GNQ6" s="1054" t="s">
        <v>700</v>
      </c>
      <c r="GNR6" s="1054"/>
      <c r="GNS6" s="1054"/>
      <c r="GNT6" s="1054"/>
      <c r="GNU6" s="1054" t="s">
        <v>700</v>
      </c>
      <c r="GNV6" s="1054"/>
      <c r="GNW6" s="1054"/>
      <c r="GNX6" s="1054"/>
      <c r="GNY6" s="1054" t="s">
        <v>700</v>
      </c>
      <c r="GNZ6" s="1054"/>
      <c r="GOA6" s="1054"/>
      <c r="GOB6" s="1054"/>
      <c r="GOC6" s="1054" t="s">
        <v>700</v>
      </c>
      <c r="GOD6" s="1054"/>
      <c r="GOE6" s="1054"/>
      <c r="GOF6" s="1054"/>
      <c r="GOG6" s="1054" t="s">
        <v>700</v>
      </c>
      <c r="GOH6" s="1054"/>
      <c r="GOI6" s="1054"/>
      <c r="GOJ6" s="1054"/>
      <c r="GOK6" s="1054" t="s">
        <v>700</v>
      </c>
      <c r="GOL6" s="1054"/>
      <c r="GOM6" s="1054"/>
      <c r="GON6" s="1054"/>
      <c r="GOO6" s="1054" t="s">
        <v>700</v>
      </c>
      <c r="GOP6" s="1054"/>
      <c r="GOQ6" s="1054"/>
      <c r="GOR6" s="1054"/>
      <c r="GOS6" s="1054" t="s">
        <v>700</v>
      </c>
      <c r="GOT6" s="1054"/>
      <c r="GOU6" s="1054"/>
      <c r="GOV6" s="1054"/>
      <c r="GOW6" s="1054" t="s">
        <v>700</v>
      </c>
      <c r="GOX6" s="1054"/>
      <c r="GOY6" s="1054"/>
      <c r="GOZ6" s="1054"/>
      <c r="GPA6" s="1054" t="s">
        <v>700</v>
      </c>
      <c r="GPB6" s="1054"/>
      <c r="GPC6" s="1054"/>
      <c r="GPD6" s="1054"/>
      <c r="GPE6" s="1054" t="s">
        <v>700</v>
      </c>
      <c r="GPF6" s="1054"/>
      <c r="GPG6" s="1054"/>
      <c r="GPH6" s="1054"/>
      <c r="GPI6" s="1054" t="s">
        <v>700</v>
      </c>
      <c r="GPJ6" s="1054"/>
      <c r="GPK6" s="1054"/>
      <c r="GPL6" s="1054"/>
      <c r="GPM6" s="1054" t="s">
        <v>700</v>
      </c>
      <c r="GPN6" s="1054"/>
      <c r="GPO6" s="1054"/>
      <c r="GPP6" s="1054"/>
      <c r="GPQ6" s="1054" t="s">
        <v>700</v>
      </c>
      <c r="GPR6" s="1054"/>
      <c r="GPS6" s="1054"/>
      <c r="GPT6" s="1054"/>
      <c r="GPU6" s="1054" t="s">
        <v>700</v>
      </c>
      <c r="GPV6" s="1054"/>
      <c r="GPW6" s="1054"/>
      <c r="GPX6" s="1054"/>
      <c r="GPY6" s="1054" t="s">
        <v>700</v>
      </c>
      <c r="GPZ6" s="1054"/>
      <c r="GQA6" s="1054"/>
      <c r="GQB6" s="1054"/>
      <c r="GQC6" s="1054" t="s">
        <v>700</v>
      </c>
      <c r="GQD6" s="1054"/>
      <c r="GQE6" s="1054"/>
      <c r="GQF6" s="1054"/>
      <c r="GQG6" s="1054" t="s">
        <v>700</v>
      </c>
      <c r="GQH6" s="1054"/>
      <c r="GQI6" s="1054"/>
      <c r="GQJ6" s="1054"/>
      <c r="GQK6" s="1054" t="s">
        <v>700</v>
      </c>
      <c r="GQL6" s="1054"/>
      <c r="GQM6" s="1054"/>
      <c r="GQN6" s="1054"/>
      <c r="GQO6" s="1054" t="s">
        <v>700</v>
      </c>
      <c r="GQP6" s="1054"/>
      <c r="GQQ6" s="1054"/>
      <c r="GQR6" s="1054"/>
      <c r="GQS6" s="1054" t="s">
        <v>700</v>
      </c>
      <c r="GQT6" s="1054"/>
      <c r="GQU6" s="1054"/>
      <c r="GQV6" s="1054"/>
      <c r="GQW6" s="1054" t="s">
        <v>700</v>
      </c>
      <c r="GQX6" s="1054"/>
      <c r="GQY6" s="1054"/>
      <c r="GQZ6" s="1054"/>
      <c r="GRA6" s="1054" t="s">
        <v>700</v>
      </c>
      <c r="GRB6" s="1054"/>
      <c r="GRC6" s="1054"/>
      <c r="GRD6" s="1054"/>
      <c r="GRE6" s="1054" t="s">
        <v>700</v>
      </c>
      <c r="GRF6" s="1054"/>
      <c r="GRG6" s="1054"/>
      <c r="GRH6" s="1054"/>
      <c r="GRI6" s="1054" t="s">
        <v>700</v>
      </c>
      <c r="GRJ6" s="1054"/>
      <c r="GRK6" s="1054"/>
      <c r="GRL6" s="1054"/>
      <c r="GRM6" s="1054" t="s">
        <v>700</v>
      </c>
      <c r="GRN6" s="1054"/>
      <c r="GRO6" s="1054"/>
      <c r="GRP6" s="1054"/>
      <c r="GRQ6" s="1054" t="s">
        <v>700</v>
      </c>
      <c r="GRR6" s="1054"/>
      <c r="GRS6" s="1054"/>
      <c r="GRT6" s="1054"/>
      <c r="GRU6" s="1054" t="s">
        <v>700</v>
      </c>
      <c r="GRV6" s="1054"/>
      <c r="GRW6" s="1054"/>
      <c r="GRX6" s="1054"/>
      <c r="GRY6" s="1054" t="s">
        <v>700</v>
      </c>
      <c r="GRZ6" s="1054"/>
      <c r="GSA6" s="1054"/>
      <c r="GSB6" s="1054"/>
      <c r="GSC6" s="1054" t="s">
        <v>700</v>
      </c>
      <c r="GSD6" s="1054"/>
      <c r="GSE6" s="1054"/>
      <c r="GSF6" s="1054"/>
      <c r="GSG6" s="1054" t="s">
        <v>700</v>
      </c>
      <c r="GSH6" s="1054"/>
      <c r="GSI6" s="1054"/>
      <c r="GSJ6" s="1054"/>
      <c r="GSK6" s="1054" t="s">
        <v>700</v>
      </c>
      <c r="GSL6" s="1054"/>
      <c r="GSM6" s="1054"/>
      <c r="GSN6" s="1054"/>
      <c r="GSO6" s="1054" t="s">
        <v>700</v>
      </c>
      <c r="GSP6" s="1054"/>
      <c r="GSQ6" s="1054"/>
      <c r="GSR6" s="1054"/>
      <c r="GSS6" s="1054" t="s">
        <v>700</v>
      </c>
      <c r="GST6" s="1054"/>
      <c r="GSU6" s="1054"/>
      <c r="GSV6" s="1054"/>
      <c r="GSW6" s="1054" t="s">
        <v>700</v>
      </c>
      <c r="GSX6" s="1054"/>
      <c r="GSY6" s="1054"/>
      <c r="GSZ6" s="1054"/>
      <c r="GTA6" s="1054" t="s">
        <v>700</v>
      </c>
      <c r="GTB6" s="1054"/>
      <c r="GTC6" s="1054"/>
      <c r="GTD6" s="1054"/>
      <c r="GTE6" s="1054" t="s">
        <v>700</v>
      </c>
      <c r="GTF6" s="1054"/>
      <c r="GTG6" s="1054"/>
      <c r="GTH6" s="1054"/>
      <c r="GTI6" s="1054" t="s">
        <v>700</v>
      </c>
      <c r="GTJ6" s="1054"/>
      <c r="GTK6" s="1054"/>
      <c r="GTL6" s="1054"/>
      <c r="GTM6" s="1054" t="s">
        <v>700</v>
      </c>
      <c r="GTN6" s="1054"/>
      <c r="GTO6" s="1054"/>
      <c r="GTP6" s="1054"/>
      <c r="GTQ6" s="1054" t="s">
        <v>700</v>
      </c>
      <c r="GTR6" s="1054"/>
      <c r="GTS6" s="1054"/>
      <c r="GTT6" s="1054"/>
      <c r="GTU6" s="1054" t="s">
        <v>700</v>
      </c>
      <c r="GTV6" s="1054"/>
      <c r="GTW6" s="1054"/>
      <c r="GTX6" s="1054"/>
      <c r="GTY6" s="1054" t="s">
        <v>700</v>
      </c>
      <c r="GTZ6" s="1054"/>
      <c r="GUA6" s="1054"/>
      <c r="GUB6" s="1054"/>
      <c r="GUC6" s="1054" t="s">
        <v>700</v>
      </c>
      <c r="GUD6" s="1054"/>
      <c r="GUE6" s="1054"/>
      <c r="GUF6" s="1054"/>
      <c r="GUG6" s="1054" t="s">
        <v>700</v>
      </c>
      <c r="GUH6" s="1054"/>
      <c r="GUI6" s="1054"/>
      <c r="GUJ6" s="1054"/>
      <c r="GUK6" s="1054" t="s">
        <v>700</v>
      </c>
      <c r="GUL6" s="1054"/>
      <c r="GUM6" s="1054"/>
      <c r="GUN6" s="1054"/>
      <c r="GUO6" s="1054" t="s">
        <v>700</v>
      </c>
      <c r="GUP6" s="1054"/>
      <c r="GUQ6" s="1054"/>
      <c r="GUR6" s="1054"/>
      <c r="GUS6" s="1054" t="s">
        <v>700</v>
      </c>
      <c r="GUT6" s="1054"/>
      <c r="GUU6" s="1054"/>
      <c r="GUV6" s="1054"/>
      <c r="GUW6" s="1054" t="s">
        <v>700</v>
      </c>
      <c r="GUX6" s="1054"/>
      <c r="GUY6" s="1054"/>
      <c r="GUZ6" s="1054"/>
      <c r="GVA6" s="1054" t="s">
        <v>700</v>
      </c>
      <c r="GVB6" s="1054"/>
      <c r="GVC6" s="1054"/>
      <c r="GVD6" s="1054"/>
      <c r="GVE6" s="1054" t="s">
        <v>700</v>
      </c>
      <c r="GVF6" s="1054"/>
      <c r="GVG6" s="1054"/>
      <c r="GVH6" s="1054"/>
      <c r="GVI6" s="1054" t="s">
        <v>700</v>
      </c>
      <c r="GVJ6" s="1054"/>
      <c r="GVK6" s="1054"/>
      <c r="GVL6" s="1054"/>
      <c r="GVM6" s="1054" t="s">
        <v>700</v>
      </c>
      <c r="GVN6" s="1054"/>
      <c r="GVO6" s="1054"/>
      <c r="GVP6" s="1054"/>
      <c r="GVQ6" s="1054" t="s">
        <v>700</v>
      </c>
      <c r="GVR6" s="1054"/>
      <c r="GVS6" s="1054"/>
      <c r="GVT6" s="1054"/>
      <c r="GVU6" s="1054" t="s">
        <v>700</v>
      </c>
      <c r="GVV6" s="1054"/>
      <c r="GVW6" s="1054"/>
      <c r="GVX6" s="1054"/>
      <c r="GVY6" s="1054" t="s">
        <v>700</v>
      </c>
      <c r="GVZ6" s="1054"/>
      <c r="GWA6" s="1054"/>
      <c r="GWB6" s="1054"/>
      <c r="GWC6" s="1054" t="s">
        <v>700</v>
      </c>
      <c r="GWD6" s="1054"/>
      <c r="GWE6" s="1054"/>
      <c r="GWF6" s="1054"/>
      <c r="GWG6" s="1054" t="s">
        <v>700</v>
      </c>
      <c r="GWH6" s="1054"/>
      <c r="GWI6" s="1054"/>
      <c r="GWJ6" s="1054"/>
      <c r="GWK6" s="1054" t="s">
        <v>700</v>
      </c>
      <c r="GWL6" s="1054"/>
      <c r="GWM6" s="1054"/>
      <c r="GWN6" s="1054"/>
      <c r="GWO6" s="1054" t="s">
        <v>700</v>
      </c>
      <c r="GWP6" s="1054"/>
      <c r="GWQ6" s="1054"/>
      <c r="GWR6" s="1054"/>
      <c r="GWS6" s="1054" t="s">
        <v>700</v>
      </c>
      <c r="GWT6" s="1054"/>
      <c r="GWU6" s="1054"/>
      <c r="GWV6" s="1054"/>
      <c r="GWW6" s="1054" t="s">
        <v>700</v>
      </c>
      <c r="GWX6" s="1054"/>
      <c r="GWY6" s="1054"/>
      <c r="GWZ6" s="1054"/>
      <c r="GXA6" s="1054" t="s">
        <v>700</v>
      </c>
      <c r="GXB6" s="1054"/>
      <c r="GXC6" s="1054"/>
      <c r="GXD6" s="1054"/>
      <c r="GXE6" s="1054" t="s">
        <v>700</v>
      </c>
      <c r="GXF6" s="1054"/>
      <c r="GXG6" s="1054"/>
      <c r="GXH6" s="1054"/>
      <c r="GXI6" s="1054" t="s">
        <v>700</v>
      </c>
      <c r="GXJ6" s="1054"/>
      <c r="GXK6" s="1054"/>
      <c r="GXL6" s="1054"/>
      <c r="GXM6" s="1054" t="s">
        <v>700</v>
      </c>
      <c r="GXN6" s="1054"/>
      <c r="GXO6" s="1054"/>
      <c r="GXP6" s="1054"/>
      <c r="GXQ6" s="1054" t="s">
        <v>700</v>
      </c>
      <c r="GXR6" s="1054"/>
      <c r="GXS6" s="1054"/>
      <c r="GXT6" s="1054"/>
      <c r="GXU6" s="1054" t="s">
        <v>700</v>
      </c>
      <c r="GXV6" s="1054"/>
      <c r="GXW6" s="1054"/>
      <c r="GXX6" s="1054"/>
      <c r="GXY6" s="1054" t="s">
        <v>700</v>
      </c>
      <c r="GXZ6" s="1054"/>
      <c r="GYA6" s="1054"/>
      <c r="GYB6" s="1054"/>
      <c r="GYC6" s="1054" t="s">
        <v>700</v>
      </c>
      <c r="GYD6" s="1054"/>
      <c r="GYE6" s="1054"/>
      <c r="GYF6" s="1054"/>
      <c r="GYG6" s="1054" t="s">
        <v>700</v>
      </c>
      <c r="GYH6" s="1054"/>
      <c r="GYI6" s="1054"/>
      <c r="GYJ6" s="1054"/>
      <c r="GYK6" s="1054" t="s">
        <v>700</v>
      </c>
      <c r="GYL6" s="1054"/>
      <c r="GYM6" s="1054"/>
      <c r="GYN6" s="1054"/>
      <c r="GYO6" s="1054" t="s">
        <v>700</v>
      </c>
      <c r="GYP6" s="1054"/>
      <c r="GYQ6" s="1054"/>
      <c r="GYR6" s="1054"/>
      <c r="GYS6" s="1054" t="s">
        <v>700</v>
      </c>
      <c r="GYT6" s="1054"/>
      <c r="GYU6" s="1054"/>
      <c r="GYV6" s="1054"/>
      <c r="GYW6" s="1054" t="s">
        <v>700</v>
      </c>
      <c r="GYX6" s="1054"/>
      <c r="GYY6" s="1054"/>
      <c r="GYZ6" s="1054"/>
      <c r="GZA6" s="1054" t="s">
        <v>700</v>
      </c>
      <c r="GZB6" s="1054"/>
      <c r="GZC6" s="1054"/>
      <c r="GZD6" s="1054"/>
      <c r="GZE6" s="1054" t="s">
        <v>700</v>
      </c>
      <c r="GZF6" s="1054"/>
      <c r="GZG6" s="1054"/>
      <c r="GZH6" s="1054"/>
      <c r="GZI6" s="1054" t="s">
        <v>700</v>
      </c>
      <c r="GZJ6" s="1054"/>
      <c r="GZK6" s="1054"/>
      <c r="GZL6" s="1054"/>
      <c r="GZM6" s="1054" t="s">
        <v>700</v>
      </c>
      <c r="GZN6" s="1054"/>
      <c r="GZO6" s="1054"/>
      <c r="GZP6" s="1054"/>
      <c r="GZQ6" s="1054" t="s">
        <v>700</v>
      </c>
      <c r="GZR6" s="1054"/>
      <c r="GZS6" s="1054"/>
      <c r="GZT6" s="1054"/>
      <c r="GZU6" s="1054" t="s">
        <v>700</v>
      </c>
      <c r="GZV6" s="1054"/>
      <c r="GZW6" s="1054"/>
      <c r="GZX6" s="1054"/>
      <c r="GZY6" s="1054" t="s">
        <v>700</v>
      </c>
      <c r="GZZ6" s="1054"/>
      <c r="HAA6" s="1054"/>
      <c r="HAB6" s="1054"/>
      <c r="HAC6" s="1054" t="s">
        <v>700</v>
      </c>
      <c r="HAD6" s="1054"/>
      <c r="HAE6" s="1054"/>
      <c r="HAF6" s="1054"/>
      <c r="HAG6" s="1054" t="s">
        <v>700</v>
      </c>
      <c r="HAH6" s="1054"/>
      <c r="HAI6" s="1054"/>
      <c r="HAJ6" s="1054"/>
      <c r="HAK6" s="1054" t="s">
        <v>700</v>
      </c>
      <c r="HAL6" s="1054"/>
      <c r="HAM6" s="1054"/>
      <c r="HAN6" s="1054"/>
      <c r="HAO6" s="1054" t="s">
        <v>700</v>
      </c>
      <c r="HAP6" s="1054"/>
      <c r="HAQ6" s="1054"/>
      <c r="HAR6" s="1054"/>
      <c r="HAS6" s="1054" t="s">
        <v>700</v>
      </c>
      <c r="HAT6" s="1054"/>
      <c r="HAU6" s="1054"/>
      <c r="HAV6" s="1054"/>
      <c r="HAW6" s="1054" t="s">
        <v>700</v>
      </c>
      <c r="HAX6" s="1054"/>
      <c r="HAY6" s="1054"/>
      <c r="HAZ6" s="1054"/>
      <c r="HBA6" s="1054" t="s">
        <v>700</v>
      </c>
      <c r="HBB6" s="1054"/>
      <c r="HBC6" s="1054"/>
      <c r="HBD6" s="1054"/>
      <c r="HBE6" s="1054" t="s">
        <v>700</v>
      </c>
      <c r="HBF6" s="1054"/>
      <c r="HBG6" s="1054"/>
      <c r="HBH6" s="1054"/>
      <c r="HBI6" s="1054" t="s">
        <v>700</v>
      </c>
      <c r="HBJ6" s="1054"/>
      <c r="HBK6" s="1054"/>
      <c r="HBL6" s="1054"/>
      <c r="HBM6" s="1054" t="s">
        <v>700</v>
      </c>
      <c r="HBN6" s="1054"/>
      <c r="HBO6" s="1054"/>
      <c r="HBP6" s="1054"/>
      <c r="HBQ6" s="1054" t="s">
        <v>700</v>
      </c>
      <c r="HBR6" s="1054"/>
      <c r="HBS6" s="1054"/>
      <c r="HBT6" s="1054"/>
      <c r="HBU6" s="1054" t="s">
        <v>700</v>
      </c>
      <c r="HBV6" s="1054"/>
      <c r="HBW6" s="1054"/>
      <c r="HBX6" s="1054"/>
      <c r="HBY6" s="1054" t="s">
        <v>700</v>
      </c>
      <c r="HBZ6" s="1054"/>
      <c r="HCA6" s="1054"/>
      <c r="HCB6" s="1054"/>
      <c r="HCC6" s="1054" t="s">
        <v>700</v>
      </c>
      <c r="HCD6" s="1054"/>
      <c r="HCE6" s="1054"/>
      <c r="HCF6" s="1054"/>
      <c r="HCG6" s="1054" t="s">
        <v>700</v>
      </c>
      <c r="HCH6" s="1054"/>
      <c r="HCI6" s="1054"/>
      <c r="HCJ6" s="1054"/>
      <c r="HCK6" s="1054" t="s">
        <v>700</v>
      </c>
      <c r="HCL6" s="1054"/>
      <c r="HCM6" s="1054"/>
      <c r="HCN6" s="1054"/>
      <c r="HCO6" s="1054" t="s">
        <v>700</v>
      </c>
      <c r="HCP6" s="1054"/>
      <c r="HCQ6" s="1054"/>
      <c r="HCR6" s="1054"/>
      <c r="HCS6" s="1054" t="s">
        <v>700</v>
      </c>
      <c r="HCT6" s="1054"/>
      <c r="HCU6" s="1054"/>
      <c r="HCV6" s="1054"/>
      <c r="HCW6" s="1054" t="s">
        <v>700</v>
      </c>
      <c r="HCX6" s="1054"/>
      <c r="HCY6" s="1054"/>
      <c r="HCZ6" s="1054"/>
      <c r="HDA6" s="1054" t="s">
        <v>700</v>
      </c>
      <c r="HDB6" s="1054"/>
      <c r="HDC6" s="1054"/>
      <c r="HDD6" s="1054"/>
      <c r="HDE6" s="1054" t="s">
        <v>700</v>
      </c>
      <c r="HDF6" s="1054"/>
      <c r="HDG6" s="1054"/>
      <c r="HDH6" s="1054"/>
      <c r="HDI6" s="1054" t="s">
        <v>700</v>
      </c>
      <c r="HDJ6" s="1054"/>
      <c r="HDK6" s="1054"/>
      <c r="HDL6" s="1054"/>
      <c r="HDM6" s="1054" t="s">
        <v>700</v>
      </c>
      <c r="HDN6" s="1054"/>
      <c r="HDO6" s="1054"/>
      <c r="HDP6" s="1054"/>
      <c r="HDQ6" s="1054" t="s">
        <v>700</v>
      </c>
      <c r="HDR6" s="1054"/>
      <c r="HDS6" s="1054"/>
      <c r="HDT6" s="1054"/>
      <c r="HDU6" s="1054" t="s">
        <v>700</v>
      </c>
      <c r="HDV6" s="1054"/>
      <c r="HDW6" s="1054"/>
      <c r="HDX6" s="1054"/>
      <c r="HDY6" s="1054" t="s">
        <v>700</v>
      </c>
      <c r="HDZ6" s="1054"/>
      <c r="HEA6" s="1054"/>
      <c r="HEB6" s="1054"/>
      <c r="HEC6" s="1054" t="s">
        <v>700</v>
      </c>
      <c r="HED6" s="1054"/>
      <c r="HEE6" s="1054"/>
      <c r="HEF6" s="1054"/>
      <c r="HEG6" s="1054" t="s">
        <v>700</v>
      </c>
      <c r="HEH6" s="1054"/>
      <c r="HEI6" s="1054"/>
      <c r="HEJ6" s="1054"/>
      <c r="HEK6" s="1054" t="s">
        <v>700</v>
      </c>
      <c r="HEL6" s="1054"/>
      <c r="HEM6" s="1054"/>
      <c r="HEN6" s="1054"/>
      <c r="HEO6" s="1054" t="s">
        <v>700</v>
      </c>
      <c r="HEP6" s="1054"/>
      <c r="HEQ6" s="1054"/>
      <c r="HER6" s="1054"/>
      <c r="HES6" s="1054" t="s">
        <v>700</v>
      </c>
      <c r="HET6" s="1054"/>
      <c r="HEU6" s="1054"/>
      <c r="HEV6" s="1054"/>
      <c r="HEW6" s="1054" t="s">
        <v>700</v>
      </c>
      <c r="HEX6" s="1054"/>
      <c r="HEY6" s="1054"/>
      <c r="HEZ6" s="1054"/>
      <c r="HFA6" s="1054" t="s">
        <v>700</v>
      </c>
      <c r="HFB6" s="1054"/>
      <c r="HFC6" s="1054"/>
      <c r="HFD6" s="1054"/>
      <c r="HFE6" s="1054" t="s">
        <v>700</v>
      </c>
      <c r="HFF6" s="1054"/>
      <c r="HFG6" s="1054"/>
      <c r="HFH6" s="1054"/>
      <c r="HFI6" s="1054" t="s">
        <v>700</v>
      </c>
      <c r="HFJ6" s="1054"/>
      <c r="HFK6" s="1054"/>
      <c r="HFL6" s="1054"/>
      <c r="HFM6" s="1054" t="s">
        <v>700</v>
      </c>
      <c r="HFN6" s="1054"/>
      <c r="HFO6" s="1054"/>
      <c r="HFP6" s="1054"/>
      <c r="HFQ6" s="1054" t="s">
        <v>700</v>
      </c>
      <c r="HFR6" s="1054"/>
      <c r="HFS6" s="1054"/>
      <c r="HFT6" s="1054"/>
      <c r="HFU6" s="1054" t="s">
        <v>700</v>
      </c>
      <c r="HFV6" s="1054"/>
      <c r="HFW6" s="1054"/>
      <c r="HFX6" s="1054"/>
      <c r="HFY6" s="1054" t="s">
        <v>700</v>
      </c>
      <c r="HFZ6" s="1054"/>
      <c r="HGA6" s="1054"/>
      <c r="HGB6" s="1054"/>
      <c r="HGC6" s="1054" t="s">
        <v>700</v>
      </c>
      <c r="HGD6" s="1054"/>
      <c r="HGE6" s="1054"/>
      <c r="HGF6" s="1054"/>
      <c r="HGG6" s="1054" t="s">
        <v>700</v>
      </c>
      <c r="HGH6" s="1054"/>
      <c r="HGI6" s="1054"/>
      <c r="HGJ6" s="1054"/>
      <c r="HGK6" s="1054" t="s">
        <v>700</v>
      </c>
      <c r="HGL6" s="1054"/>
      <c r="HGM6" s="1054"/>
      <c r="HGN6" s="1054"/>
      <c r="HGO6" s="1054" t="s">
        <v>700</v>
      </c>
      <c r="HGP6" s="1054"/>
      <c r="HGQ6" s="1054"/>
      <c r="HGR6" s="1054"/>
      <c r="HGS6" s="1054" t="s">
        <v>700</v>
      </c>
      <c r="HGT6" s="1054"/>
      <c r="HGU6" s="1054"/>
      <c r="HGV6" s="1054"/>
      <c r="HGW6" s="1054" t="s">
        <v>700</v>
      </c>
      <c r="HGX6" s="1054"/>
      <c r="HGY6" s="1054"/>
      <c r="HGZ6" s="1054"/>
      <c r="HHA6" s="1054" t="s">
        <v>700</v>
      </c>
      <c r="HHB6" s="1054"/>
      <c r="HHC6" s="1054"/>
      <c r="HHD6" s="1054"/>
      <c r="HHE6" s="1054" t="s">
        <v>700</v>
      </c>
      <c r="HHF6" s="1054"/>
      <c r="HHG6" s="1054"/>
      <c r="HHH6" s="1054"/>
      <c r="HHI6" s="1054" t="s">
        <v>700</v>
      </c>
      <c r="HHJ6" s="1054"/>
      <c r="HHK6" s="1054"/>
      <c r="HHL6" s="1054"/>
      <c r="HHM6" s="1054" t="s">
        <v>700</v>
      </c>
      <c r="HHN6" s="1054"/>
      <c r="HHO6" s="1054"/>
      <c r="HHP6" s="1054"/>
      <c r="HHQ6" s="1054" t="s">
        <v>700</v>
      </c>
      <c r="HHR6" s="1054"/>
      <c r="HHS6" s="1054"/>
      <c r="HHT6" s="1054"/>
      <c r="HHU6" s="1054" t="s">
        <v>700</v>
      </c>
      <c r="HHV6" s="1054"/>
      <c r="HHW6" s="1054"/>
      <c r="HHX6" s="1054"/>
      <c r="HHY6" s="1054" t="s">
        <v>700</v>
      </c>
      <c r="HHZ6" s="1054"/>
      <c r="HIA6" s="1054"/>
      <c r="HIB6" s="1054"/>
      <c r="HIC6" s="1054" t="s">
        <v>700</v>
      </c>
      <c r="HID6" s="1054"/>
      <c r="HIE6" s="1054"/>
      <c r="HIF6" s="1054"/>
      <c r="HIG6" s="1054" t="s">
        <v>700</v>
      </c>
      <c r="HIH6" s="1054"/>
      <c r="HII6" s="1054"/>
      <c r="HIJ6" s="1054"/>
      <c r="HIK6" s="1054" t="s">
        <v>700</v>
      </c>
      <c r="HIL6" s="1054"/>
      <c r="HIM6" s="1054"/>
      <c r="HIN6" s="1054"/>
      <c r="HIO6" s="1054" t="s">
        <v>700</v>
      </c>
      <c r="HIP6" s="1054"/>
      <c r="HIQ6" s="1054"/>
      <c r="HIR6" s="1054"/>
      <c r="HIS6" s="1054" t="s">
        <v>700</v>
      </c>
      <c r="HIT6" s="1054"/>
      <c r="HIU6" s="1054"/>
      <c r="HIV6" s="1054"/>
      <c r="HIW6" s="1054" t="s">
        <v>700</v>
      </c>
      <c r="HIX6" s="1054"/>
      <c r="HIY6" s="1054"/>
      <c r="HIZ6" s="1054"/>
      <c r="HJA6" s="1054" t="s">
        <v>700</v>
      </c>
      <c r="HJB6" s="1054"/>
      <c r="HJC6" s="1054"/>
      <c r="HJD6" s="1054"/>
      <c r="HJE6" s="1054" t="s">
        <v>700</v>
      </c>
      <c r="HJF6" s="1054"/>
      <c r="HJG6" s="1054"/>
      <c r="HJH6" s="1054"/>
      <c r="HJI6" s="1054" t="s">
        <v>700</v>
      </c>
      <c r="HJJ6" s="1054"/>
      <c r="HJK6" s="1054"/>
      <c r="HJL6" s="1054"/>
      <c r="HJM6" s="1054" t="s">
        <v>700</v>
      </c>
      <c r="HJN6" s="1054"/>
      <c r="HJO6" s="1054"/>
      <c r="HJP6" s="1054"/>
      <c r="HJQ6" s="1054" t="s">
        <v>700</v>
      </c>
      <c r="HJR6" s="1054"/>
      <c r="HJS6" s="1054"/>
      <c r="HJT6" s="1054"/>
      <c r="HJU6" s="1054" t="s">
        <v>700</v>
      </c>
      <c r="HJV6" s="1054"/>
      <c r="HJW6" s="1054"/>
      <c r="HJX6" s="1054"/>
      <c r="HJY6" s="1054" t="s">
        <v>700</v>
      </c>
      <c r="HJZ6" s="1054"/>
      <c r="HKA6" s="1054"/>
      <c r="HKB6" s="1054"/>
      <c r="HKC6" s="1054" t="s">
        <v>700</v>
      </c>
      <c r="HKD6" s="1054"/>
      <c r="HKE6" s="1054"/>
      <c r="HKF6" s="1054"/>
      <c r="HKG6" s="1054" t="s">
        <v>700</v>
      </c>
      <c r="HKH6" s="1054"/>
      <c r="HKI6" s="1054"/>
      <c r="HKJ6" s="1054"/>
      <c r="HKK6" s="1054" t="s">
        <v>700</v>
      </c>
      <c r="HKL6" s="1054"/>
      <c r="HKM6" s="1054"/>
      <c r="HKN6" s="1054"/>
      <c r="HKO6" s="1054" t="s">
        <v>700</v>
      </c>
      <c r="HKP6" s="1054"/>
      <c r="HKQ6" s="1054"/>
      <c r="HKR6" s="1054"/>
      <c r="HKS6" s="1054" t="s">
        <v>700</v>
      </c>
      <c r="HKT6" s="1054"/>
      <c r="HKU6" s="1054"/>
      <c r="HKV6" s="1054"/>
      <c r="HKW6" s="1054" t="s">
        <v>700</v>
      </c>
      <c r="HKX6" s="1054"/>
      <c r="HKY6" s="1054"/>
      <c r="HKZ6" s="1054"/>
      <c r="HLA6" s="1054" t="s">
        <v>700</v>
      </c>
      <c r="HLB6" s="1054"/>
      <c r="HLC6" s="1054"/>
      <c r="HLD6" s="1054"/>
      <c r="HLE6" s="1054" t="s">
        <v>700</v>
      </c>
      <c r="HLF6" s="1054"/>
      <c r="HLG6" s="1054"/>
      <c r="HLH6" s="1054"/>
      <c r="HLI6" s="1054" t="s">
        <v>700</v>
      </c>
      <c r="HLJ6" s="1054"/>
      <c r="HLK6" s="1054"/>
      <c r="HLL6" s="1054"/>
      <c r="HLM6" s="1054" t="s">
        <v>700</v>
      </c>
      <c r="HLN6" s="1054"/>
      <c r="HLO6" s="1054"/>
      <c r="HLP6" s="1054"/>
      <c r="HLQ6" s="1054" t="s">
        <v>700</v>
      </c>
      <c r="HLR6" s="1054"/>
      <c r="HLS6" s="1054"/>
      <c r="HLT6" s="1054"/>
      <c r="HLU6" s="1054" t="s">
        <v>700</v>
      </c>
      <c r="HLV6" s="1054"/>
      <c r="HLW6" s="1054"/>
      <c r="HLX6" s="1054"/>
      <c r="HLY6" s="1054" t="s">
        <v>700</v>
      </c>
      <c r="HLZ6" s="1054"/>
      <c r="HMA6" s="1054"/>
      <c r="HMB6" s="1054"/>
      <c r="HMC6" s="1054" t="s">
        <v>700</v>
      </c>
      <c r="HMD6" s="1054"/>
      <c r="HME6" s="1054"/>
      <c r="HMF6" s="1054"/>
      <c r="HMG6" s="1054" t="s">
        <v>700</v>
      </c>
      <c r="HMH6" s="1054"/>
      <c r="HMI6" s="1054"/>
      <c r="HMJ6" s="1054"/>
      <c r="HMK6" s="1054" t="s">
        <v>700</v>
      </c>
      <c r="HML6" s="1054"/>
      <c r="HMM6" s="1054"/>
      <c r="HMN6" s="1054"/>
      <c r="HMO6" s="1054" t="s">
        <v>700</v>
      </c>
      <c r="HMP6" s="1054"/>
      <c r="HMQ6" s="1054"/>
      <c r="HMR6" s="1054"/>
      <c r="HMS6" s="1054" t="s">
        <v>700</v>
      </c>
      <c r="HMT6" s="1054"/>
      <c r="HMU6" s="1054"/>
      <c r="HMV6" s="1054"/>
      <c r="HMW6" s="1054" t="s">
        <v>700</v>
      </c>
      <c r="HMX6" s="1054"/>
      <c r="HMY6" s="1054"/>
      <c r="HMZ6" s="1054"/>
      <c r="HNA6" s="1054" t="s">
        <v>700</v>
      </c>
      <c r="HNB6" s="1054"/>
      <c r="HNC6" s="1054"/>
      <c r="HND6" s="1054"/>
      <c r="HNE6" s="1054" t="s">
        <v>700</v>
      </c>
      <c r="HNF6" s="1054"/>
      <c r="HNG6" s="1054"/>
      <c r="HNH6" s="1054"/>
      <c r="HNI6" s="1054" t="s">
        <v>700</v>
      </c>
      <c r="HNJ6" s="1054"/>
      <c r="HNK6" s="1054"/>
      <c r="HNL6" s="1054"/>
      <c r="HNM6" s="1054" t="s">
        <v>700</v>
      </c>
      <c r="HNN6" s="1054"/>
      <c r="HNO6" s="1054"/>
      <c r="HNP6" s="1054"/>
      <c r="HNQ6" s="1054" t="s">
        <v>700</v>
      </c>
      <c r="HNR6" s="1054"/>
      <c r="HNS6" s="1054"/>
      <c r="HNT6" s="1054"/>
      <c r="HNU6" s="1054" t="s">
        <v>700</v>
      </c>
      <c r="HNV6" s="1054"/>
      <c r="HNW6" s="1054"/>
      <c r="HNX6" s="1054"/>
      <c r="HNY6" s="1054" t="s">
        <v>700</v>
      </c>
      <c r="HNZ6" s="1054"/>
      <c r="HOA6" s="1054"/>
      <c r="HOB6" s="1054"/>
      <c r="HOC6" s="1054" t="s">
        <v>700</v>
      </c>
      <c r="HOD6" s="1054"/>
      <c r="HOE6" s="1054"/>
      <c r="HOF6" s="1054"/>
      <c r="HOG6" s="1054" t="s">
        <v>700</v>
      </c>
      <c r="HOH6" s="1054"/>
      <c r="HOI6" s="1054"/>
      <c r="HOJ6" s="1054"/>
      <c r="HOK6" s="1054" t="s">
        <v>700</v>
      </c>
      <c r="HOL6" s="1054"/>
      <c r="HOM6" s="1054"/>
      <c r="HON6" s="1054"/>
      <c r="HOO6" s="1054" t="s">
        <v>700</v>
      </c>
      <c r="HOP6" s="1054"/>
      <c r="HOQ6" s="1054"/>
      <c r="HOR6" s="1054"/>
      <c r="HOS6" s="1054" t="s">
        <v>700</v>
      </c>
      <c r="HOT6" s="1054"/>
      <c r="HOU6" s="1054"/>
      <c r="HOV6" s="1054"/>
      <c r="HOW6" s="1054" t="s">
        <v>700</v>
      </c>
      <c r="HOX6" s="1054"/>
      <c r="HOY6" s="1054"/>
      <c r="HOZ6" s="1054"/>
      <c r="HPA6" s="1054" t="s">
        <v>700</v>
      </c>
      <c r="HPB6" s="1054"/>
      <c r="HPC6" s="1054"/>
      <c r="HPD6" s="1054"/>
      <c r="HPE6" s="1054" t="s">
        <v>700</v>
      </c>
      <c r="HPF6" s="1054"/>
      <c r="HPG6" s="1054"/>
      <c r="HPH6" s="1054"/>
      <c r="HPI6" s="1054" t="s">
        <v>700</v>
      </c>
      <c r="HPJ6" s="1054"/>
      <c r="HPK6" s="1054"/>
      <c r="HPL6" s="1054"/>
      <c r="HPM6" s="1054" t="s">
        <v>700</v>
      </c>
      <c r="HPN6" s="1054"/>
      <c r="HPO6" s="1054"/>
      <c r="HPP6" s="1054"/>
      <c r="HPQ6" s="1054" t="s">
        <v>700</v>
      </c>
      <c r="HPR6" s="1054"/>
      <c r="HPS6" s="1054"/>
      <c r="HPT6" s="1054"/>
      <c r="HPU6" s="1054" t="s">
        <v>700</v>
      </c>
      <c r="HPV6" s="1054"/>
      <c r="HPW6" s="1054"/>
      <c r="HPX6" s="1054"/>
      <c r="HPY6" s="1054" t="s">
        <v>700</v>
      </c>
      <c r="HPZ6" s="1054"/>
      <c r="HQA6" s="1054"/>
      <c r="HQB6" s="1054"/>
      <c r="HQC6" s="1054" t="s">
        <v>700</v>
      </c>
      <c r="HQD6" s="1054"/>
      <c r="HQE6" s="1054"/>
      <c r="HQF6" s="1054"/>
      <c r="HQG6" s="1054" t="s">
        <v>700</v>
      </c>
      <c r="HQH6" s="1054"/>
      <c r="HQI6" s="1054"/>
      <c r="HQJ6" s="1054"/>
      <c r="HQK6" s="1054" t="s">
        <v>700</v>
      </c>
      <c r="HQL6" s="1054"/>
      <c r="HQM6" s="1054"/>
      <c r="HQN6" s="1054"/>
      <c r="HQO6" s="1054" t="s">
        <v>700</v>
      </c>
      <c r="HQP6" s="1054"/>
      <c r="HQQ6" s="1054"/>
      <c r="HQR6" s="1054"/>
      <c r="HQS6" s="1054" t="s">
        <v>700</v>
      </c>
      <c r="HQT6" s="1054"/>
      <c r="HQU6" s="1054"/>
      <c r="HQV6" s="1054"/>
      <c r="HQW6" s="1054" t="s">
        <v>700</v>
      </c>
      <c r="HQX6" s="1054"/>
      <c r="HQY6" s="1054"/>
      <c r="HQZ6" s="1054"/>
      <c r="HRA6" s="1054" t="s">
        <v>700</v>
      </c>
      <c r="HRB6" s="1054"/>
      <c r="HRC6" s="1054"/>
      <c r="HRD6" s="1054"/>
      <c r="HRE6" s="1054" t="s">
        <v>700</v>
      </c>
      <c r="HRF6" s="1054"/>
      <c r="HRG6" s="1054"/>
      <c r="HRH6" s="1054"/>
      <c r="HRI6" s="1054" t="s">
        <v>700</v>
      </c>
      <c r="HRJ6" s="1054"/>
      <c r="HRK6" s="1054"/>
      <c r="HRL6" s="1054"/>
      <c r="HRM6" s="1054" t="s">
        <v>700</v>
      </c>
      <c r="HRN6" s="1054"/>
      <c r="HRO6" s="1054"/>
      <c r="HRP6" s="1054"/>
      <c r="HRQ6" s="1054" t="s">
        <v>700</v>
      </c>
      <c r="HRR6" s="1054"/>
      <c r="HRS6" s="1054"/>
      <c r="HRT6" s="1054"/>
      <c r="HRU6" s="1054" t="s">
        <v>700</v>
      </c>
      <c r="HRV6" s="1054"/>
      <c r="HRW6" s="1054"/>
      <c r="HRX6" s="1054"/>
      <c r="HRY6" s="1054" t="s">
        <v>700</v>
      </c>
      <c r="HRZ6" s="1054"/>
      <c r="HSA6" s="1054"/>
      <c r="HSB6" s="1054"/>
      <c r="HSC6" s="1054" t="s">
        <v>700</v>
      </c>
      <c r="HSD6" s="1054"/>
      <c r="HSE6" s="1054"/>
      <c r="HSF6" s="1054"/>
      <c r="HSG6" s="1054" t="s">
        <v>700</v>
      </c>
      <c r="HSH6" s="1054"/>
      <c r="HSI6" s="1054"/>
      <c r="HSJ6" s="1054"/>
      <c r="HSK6" s="1054" t="s">
        <v>700</v>
      </c>
      <c r="HSL6" s="1054"/>
      <c r="HSM6" s="1054"/>
      <c r="HSN6" s="1054"/>
      <c r="HSO6" s="1054" t="s">
        <v>700</v>
      </c>
      <c r="HSP6" s="1054"/>
      <c r="HSQ6" s="1054"/>
      <c r="HSR6" s="1054"/>
      <c r="HSS6" s="1054" t="s">
        <v>700</v>
      </c>
      <c r="HST6" s="1054"/>
      <c r="HSU6" s="1054"/>
      <c r="HSV6" s="1054"/>
      <c r="HSW6" s="1054" t="s">
        <v>700</v>
      </c>
      <c r="HSX6" s="1054"/>
      <c r="HSY6" s="1054"/>
      <c r="HSZ6" s="1054"/>
      <c r="HTA6" s="1054" t="s">
        <v>700</v>
      </c>
      <c r="HTB6" s="1054"/>
      <c r="HTC6" s="1054"/>
      <c r="HTD6" s="1054"/>
      <c r="HTE6" s="1054" t="s">
        <v>700</v>
      </c>
      <c r="HTF6" s="1054"/>
      <c r="HTG6" s="1054"/>
      <c r="HTH6" s="1054"/>
      <c r="HTI6" s="1054" t="s">
        <v>700</v>
      </c>
      <c r="HTJ6" s="1054"/>
      <c r="HTK6" s="1054"/>
      <c r="HTL6" s="1054"/>
      <c r="HTM6" s="1054" t="s">
        <v>700</v>
      </c>
      <c r="HTN6" s="1054"/>
      <c r="HTO6" s="1054"/>
      <c r="HTP6" s="1054"/>
      <c r="HTQ6" s="1054" t="s">
        <v>700</v>
      </c>
      <c r="HTR6" s="1054"/>
      <c r="HTS6" s="1054"/>
      <c r="HTT6" s="1054"/>
      <c r="HTU6" s="1054" t="s">
        <v>700</v>
      </c>
      <c r="HTV6" s="1054"/>
      <c r="HTW6" s="1054"/>
      <c r="HTX6" s="1054"/>
      <c r="HTY6" s="1054" t="s">
        <v>700</v>
      </c>
      <c r="HTZ6" s="1054"/>
      <c r="HUA6" s="1054"/>
      <c r="HUB6" s="1054"/>
      <c r="HUC6" s="1054" t="s">
        <v>700</v>
      </c>
      <c r="HUD6" s="1054"/>
      <c r="HUE6" s="1054"/>
      <c r="HUF6" s="1054"/>
      <c r="HUG6" s="1054" t="s">
        <v>700</v>
      </c>
      <c r="HUH6" s="1054"/>
      <c r="HUI6" s="1054"/>
      <c r="HUJ6" s="1054"/>
      <c r="HUK6" s="1054" t="s">
        <v>700</v>
      </c>
      <c r="HUL6" s="1054"/>
      <c r="HUM6" s="1054"/>
      <c r="HUN6" s="1054"/>
      <c r="HUO6" s="1054" t="s">
        <v>700</v>
      </c>
      <c r="HUP6" s="1054"/>
      <c r="HUQ6" s="1054"/>
      <c r="HUR6" s="1054"/>
      <c r="HUS6" s="1054" t="s">
        <v>700</v>
      </c>
      <c r="HUT6" s="1054"/>
      <c r="HUU6" s="1054"/>
      <c r="HUV6" s="1054"/>
      <c r="HUW6" s="1054" t="s">
        <v>700</v>
      </c>
      <c r="HUX6" s="1054"/>
      <c r="HUY6" s="1054"/>
      <c r="HUZ6" s="1054"/>
      <c r="HVA6" s="1054" t="s">
        <v>700</v>
      </c>
      <c r="HVB6" s="1054"/>
      <c r="HVC6" s="1054"/>
      <c r="HVD6" s="1054"/>
      <c r="HVE6" s="1054" t="s">
        <v>700</v>
      </c>
      <c r="HVF6" s="1054"/>
      <c r="HVG6" s="1054"/>
      <c r="HVH6" s="1054"/>
      <c r="HVI6" s="1054" t="s">
        <v>700</v>
      </c>
      <c r="HVJ6" s="1054"/>
      <c r="HVK6" s="1054"/>
      <c r="HVL6" s="1054"/>
      <c r="HVM6" s="1054" t="s">
        <v>700</v>
      </c>
      <c r="HVN6" s="1054"/>
      <c r="HVO6" s="1054"/>
      <c r="HVP6" s="1054"/>
      <c r="HVQ6" s="1054" t="s">
        <v>700</v>
      </c>
      <c r="HVR6" s="1054"/>
      <c r="HVS6" s="1054"/>
      <c r="HVT6" s="1054"/>
      <c r="HVU6" s="1054" t="s">
        <v>700</v>
      </c>
      <c r="HVV6" s="1054"/>
      <c r="HVW6" s="1054"/>
      <c r="HVX6" s="1054"/>
      <c r="HVY6" s="1054" t="s">
        <v>700</v>
      </c>
      <c r="HVZ6" s="1054"/>
      <c r="HWA6" s="1054"/>
      <c r="HWB6" s="1054"/>
      <c r="HWC6" s="1054" t="s">
        <v>700</v>
      </c>
      <c r="HWD6" s="1054"/>
      <c r="HWE6" s="1054"/>
      <c r="HWF6" s="1054"/>
      <c r="HWG6" s="1054" t="s">
        <v>700</v>
      </c>
      <c r="HWH6" s="1054"/>
      <c r="HWI6" s="1054"/>
      <c r="HWJ6" s="1054"/>
      <c r="HWK6" s="1054" t="s">
        <v>700</v>
      </c>
      <c r="HWL6" s="1054"/>
      <c r="HWM6" s="1054"/>
      <c r="HWN6" s="1054"/>
      <c r="HWO6" s="1054" t="s">
        <v>700</v>
      </c>
      <c r="HWP6" s="1054"/>
      <c r="HWQ6" s="1054"/>
      <c r="HWR6" s="1054"/>
      <c r="HWS6" s="1054" t="s">
        <v>700</v>
      </c>
      <c r="HWT6" s="1054"/>
      <c r="HWU6" s="1054"/>
      <c r="HWV6" s="1054"/>
      <c r="HWW6" s="1054" t="s">
        <v>700</v>
      </c>
      <c r="HWX6" s="1054"/>
      <c r="HWY6" s="1054"/>
      <c r="HWZ6" s="1054"/>
      <c r="HXA6" s="1054" t="s">
        <v>700</v>
      </c>
      <c r="HXB6" s="1054"/>
      <c r="HXC6" s="1054"/>
      <c r="HXD6" s="1054"/>
      <c r="HXE6" s="1054" t="s">
        <v>700</v>
      </c>
      <c r="HXF6" s="1054"/>
      <c r="HXG6" s="1054"/>
      <c r="HXH6" s="1054"/>
      <c r="HXI6" s="1054" t="s">
        <v>700</v>
      </c>
      <c r="HXJ6" s="1054"/>
      <c r="HXK6" s="1054"/>
      <c r="HXL6" s="1054"/>
      <c r="HXM6" s="1054" t="s">
        <v>700</v>
      </c>
      <c r="HXN6" s="1054"/>
      <c r="HXO6" s="1054"/>
      <c r="HXP6" s="1054"/>
      <c r="HXQ6" s="1054" t="s">
        <v>700</v>
      </c>
      <c r="HXR6" s="1054"/>
      <c r="HXS6" s="1054"/>
      <c r="HXT6" s="1054"/>
      <c r="HXU6" s="1054" t="s">
        <v>700</v>
      </c>
      <c r="HXV6" s="1054"/>
      <c r="HXW6" s="1054"/>
      <c r="HXX6" s="1054"/>
      <c r="HXY6" s="1054" t="s">
        <v>700</v>
      </c>
      <c r="HXZ6" s="1054"/>
      <c r="HYA6" s="1054"/>
      <c r="HYB6" s="1054"/>
      <c r="HYC6" s="1054" t="s">
        <v>700</v>
      </c>
      <c r="HYD6" s="1054"/>
      <c r="HYE6" s="1054"/>
      <c r="HYF6" s="1054"/>
      <c r="HYG6" s="1054" t="s">
        <v>700</v>
      </c>
      <c r="HYH6" s="1054"/>
      <c r="HYI6" s="1054"/>
      <c r="HYJ6" s="1054"/>
      <c r="HYK6" s="1054" t="s">
        <v>700</v>
      </c>
      <c r="HYL6" s="1054"/>
      <c r="HYM6" s="1054"/>
      <c r="HYN6" s="1054"/>
      <c r="HYO6" s="1054" t="s">
        <v>700</v>
      </c>
      <c r="HYP6" s="1054"/>
      <c r="HYQ6" s="1054"/>
      <c r="HYR6" s="1054"/>
      <c r="HYS6" s="1054" t="s">
        <v>700</v>
      </c>
      <c r="HYT6" s="1054"/>
      <c r="HYU6" s="1054"/>
      <c r="HYV6" s="1054"/>
      <c r="HYW6" s="1054" t="s">
        <v>700</v>
      </c>
      <c r="HYX6" s="1054"/>
      <c r="HYY6" s="1054"/>
      <c r="HYZ6" s="1054"/>
      <c r="HZA6" s="1054" t="s">
        <v>700</v>
      </c>
      <c r="HZB6" s="1054"/>
      <c r="HZC6" s="1054"/>
      <c r="HZD6" s="1054"/>
      <c r="HZE6" s="1054" t="s">
        <v>700</v>
      </c>
      <c r="HZF6" s="1054"/>
      <c r="HZG6" s="1054"/>
      <c r="HZH6" s="1054"/>
      <c r="HZI6" s="1054" t="s">
        <v>700</v>
      </c>
      <c r="HZJ6" s="1054"/>
      <c r="HZK6" s="1054"/>
      <c r="HZL6" s="1054"/>
      <c r="HZM6" s="1054" t="s">
        <v>700</v>
      </c>
      <c r="HZN6" s="1054"/>
      <c r="HZO6" s="1054"/>
      <c r="HZP6" s="1054"/>
      <c r="HZQ6" s="1054" t="s">
        <v>700</v>
      </c>
      <c r="HZR6" s="1054"/>
      <c r="HZS6" s="1054"/>
      <c r="HZT6" s="1054"/>
      <c r="HZU6" s="1054" t="s">
        <v>700</v>
      </c>
      <c r="HZV6" s="1054"/>
      <c r="HZW6" s="1054"/>
      <c r="HZX6" s="1054"/>
      <c r="HZY6" s="1054" t="s">
        <v>700</v>
      </c>
      <c r="HZZ6" s="1054"/>
      <c r="IAA6" s="1054"/>
      <c r="IAB6" s="1054"/>
      <c r="IAC6" s="1054" t="s">
        <v>700</v>
      </c>
      <c r="IAD6" s="1054"/>
      <c r="IAE6" s="1054"/>
      <c r="IAF6" s="1054"/>
      <c r="IAG6" s="1054" t="s">
        <v>700</v>
      </c>
      <c r="IAH6" s="1054"/>
      <c r="IAI6" s="1054"/>
      <c r="IAJ6" s="1054"/>
      <c r="IAK6" s="1054" t="s">
        <v>700</v>
      </c>
      <c r="IAL6" s="1054"/>
      <c r="IAM6" s="1054"/>
      <c r="IAN6" s="1054"/>
      <c r="IAO6" s="1054" t="s">
        <v>700</v>
      </c>
      <c r="IAP6" s="1054"/>
      <c r="IAQ6" s="1054"/>
      <c r="IAR6" s="1054"/>
      <c r="IAS6" s="1054" t="s">
        <v>700</v>
      </c>
      <c r="IAT6" s="1054"/>
      <c r="IAU6" s="1054"/>
      <c r="IAV6" s="1054"/>
      <c r="IAW6" s="1054" t="s">
        <v>700</v>
      </c>
      <c r="IAX6" s="1054"/>
      <c r="IAY6" s="1054"/>
      <c r="IAZ6" s="1054"/>
      <c r="IBA6" s="1054" t="s">
        <v>700</v>
      </c>
      <c r="IBB6" s="1054"/>
      <c r="IBC6" s="1054"/>
      <c r="IBD6" s="1054"/>
      <c r="IBE6" s="1054" t="s">
        <v>700</v>
      </c>
      <c r="IBF6" s="1054"/>
      <c r="IBG6" s="1054"/>
      <c r="IBH6" s="1054"/>
      <c r="IBI6" s="1054" t="s">
        <v>700</v>
      </c>
      <c r="IBJ6" s="1054"/>
      <c r="IBK6" s="1054"/>
      <c r="IBL6" s="1054"/>
      <c r="IBM6" s="1054" t="s">
        <v>700</v>
      </c>
      <c r="IBN6" s="1054"/>
      <c r="IBO6" s="1054"/>
      <c r="IBP6" s="1054"/>
      <c r="IBQ6" s="1054" t="s">
        <v>700</v>
      </c>
      <c r="IBR6" s="1054"/>
      <c r="IBS6" s="1054"/>
      <c r="IBT6" s="1054"/>
      <c r="IBU6" s="1054" t="s">
        <v>700</v>
      </c>
      <c r="IBV6" s="1054"/>
      <c r="IBW6" s="1054"/>
      <c r="IBX6" s="1054"/>
      <c r="IBY6" s="1054" t="s">
        <v>700</v>
      </c>
      <c r="IBZ6" s="1054"/>
      <c r="ICA6" s="1054"/>
      <c r="ICB6" s="1054"/>
      <c r="ICC6" s="1054" t="s">
        <v>700</v>
      </c>
      <c r="ICD6" s="1054"/>
      <c r="ICE6" s="1054"/>
      <c r="ICF6" s="1054"/>
      <c r="ICG6" s="1054" t="s">
        <v>700</v>
      </c>
      <c r="ICH6" s="1054"/>
      <c r="ICI6" s="1054"/>
      <c r="ICJ6" s="1054"/>
      <c r="ICK6" s="1054" t="s">
        <v>700</v>
      </c>
      <c r="ICL6" s="1054"/>
      <c r="ICM6" s="1054"/>
      <c r="ICN6" s="1054"/>
      <c r="ICO6" s="1054" t="s">
        <v>700</v>
      </c>
      <c r="ICP6" s="1054"/>
      <c r="ICQ6" s="1054"/>
      <c r="ICR6" s="1054"/>
      <c r="ICS6" s="1054" t="s">
        <v>700</v>
      </c>
      <c r="ICT6" s="1054"/>
      <c r="ICU6" s="1054"/>
      <c r="ICV6" s="1054"/>
      <c r="ICW6" s="1054" t="s">
        <v>700</v>
      </c>
      <c r="ICX6" s="1054"/>
      <c r="ICY6" s="1054"/>
      <c r="ICZ6" s="1054"/>
      <c r="IDA6" s="1054" t="s">
        <v>700</v>
      </c>
      <c r="IDB6" s="1054"/>
      <c r="IDC6" s="1054"/>
      <c r="IDD6" s="1054"/>
      <c r="IDE6" s="1054" t="s">
        <v>700</v>
      </c>
      <c r="IDF6" s="1054"/>
      <c r="IDG6" s="1054"/>
      <c r="IDH6" s="1054"/>
      <c r="IDI6" s="1054" t="s">
        <v>700</v>
      </c>
      <c r="IDJ6" s="1054"/>
      <c r="IDK6" s="1054"/>
      <c r="IDL6" s="1054"/>
      <c r="IDM6" s="1054" t="s">
        <v>700</v>
      </c>
      <c r="IDN6" s="1054"/>
      <c r="IDO6" s="1054"/>
      <c r="IDP6" s="1054"/>
      <c r="IDQ6" s="1054" t="s">
        <v>700</v>
      </c>
      <c r="IDR6" s="1054"/>
      <c r="IDS6" s="1054"/>
      <c r="IDT6" s="1054"/>
      <c r="IDU6" s="1054" t="s">
        <v>700</v>
      </c>
      <c r="IDV6" s="1054"/>
      <c r="IDW6" s="1054"/>
      <c r="IDX6" s="1054"/>
      <c r="IDY6" s="1054" t="s">
        <v>700</v>
      </c>
      <c r="IDZ6" s="1054"/>
      <c r="IEA6" s="1054"/>
      <c r="IEB6" s="1054"/>
      <c r="IEC6" s="1054" t="s">
        <v>700</v>
      </c>
      <c r="IED6" s="1054"/>
      <c r="IEE6" s="1054"/>
      <c r="IEF6" s="1054"/>
      <c r="IEG6" s="1054" t="s">
        <v>700</v>
      </c>
      <c r="IEH6" s="1054"/>
      <c r="IEI6" s="1054"/>
      <c r="IEJ6" s="1054"/>
      <c r="IEK6" s="1054" t="s">
        <v>700</v>
      </c>
      <c r="IEL6" s="1054"/>
      <c r="IEM6" s="1054"/>
      <c r="IEN6" s="1054"/>
      <c r="IEO6" s="1054" t="s">
        <v>700</v>
      </c>
      <c r="IEP6" s="1054"/>
      <c r="IEQ6" s="1054"/>
      <c r="IER6" s="1054"/>
      <c r="IES6" s="1054" t="s">
        <v>700</v>
      </c>
      <c r="IET6" s="1054"/>
      <c r="IEU6" s="1054"/>
      <c r="IEV6" s="1054"/>
      <c r="IEW6" s="1054" t="s">
        <v>700</v>
      </c>
      <c r="IEX6" s="1054"/>
      <c r="IEY6" s="1054"/>
      <c r="IEZ6" s="1054"/>
      <c r="IFA6" s="1054" t="s">
        <v>700</v>
      </c>
      <c r="IFB6" s="1054"/>
      <c r="IFC6" s="1054"/>
      <c r="IFD6" s="1054"/>
      <c r="IFE6" s="1054" t="s">
        <v>700</v>
      </c>
      <c r="IFF6" s="1054"/>
      <c r="IFG6" s="1054"/>
      <c r="IFH6" s="1054"/>
      <c r="IFI6" s="1054" t="s">
        <v>700</v>
      </c>
      <c r="IFJ6" s="1054"/>
      <c r="IFK6" s="1054"/>
      <c r="IFL6" s="1054"/>
      <c r="IFM6" s="1054" t="s">
        <v>700</v>
      </c>
      <c r="IFN6" s="1054"/>
      <c r="IFO6" s="1054"/>
      <c r="IFP6" s="1054"/>
      <c r="IFQ6" s="1054" t="s">
        <v>700</v>
      </c>
      <c r="IFR6" s="1054"/>
      <c r="IFS6" s="1054"/>
      <c r="IFT6" s="1054"/>
      <c r="IFU6" s="1054" t="s">
        <v>700</v>
      </c>
      <c r="IFV6" s="1054"/>
      <c r="IFW6" s="1054"/>
      <c r="IFX6" s="1054"/>
      <c r="IFY6" s="1054" t="s">
        <v>700</v>
      </c>
      <c r="IFZ6" s="1054"/>
      <c r="IGA6" s="1054"/>
      <c r="IGB6" s="1054"/>
      <c r="IGC6" s="1054" t="s">
        <v>700</v>
      </c>
      <c r="IGD6" s="1054"/>
      <c r="IGE6" s="1054"/>
      <c r="IGF6" s="1054"/>
      <c r="IGG6" s="1054" t="s">
        <v>700</v>
      </c>
      <c r="IGH6" s="1054"/>
      <c r="IGI6" s="1054"/>
      <c r="IGJ6" s="1054"/>
      <c r="IGK6" s="1054" t="s">
        <v>700</v>
      </c>
      <c r="IGL6" s="1054"/>
      <c r="IGM6" s="1054"/>
      <c r="IGN6" s="1054"/>
      <c r="IGO6" s="1054" t="s">
        <v>700</v>
      </c>
      <c r="IGP6" s="1054"/>
      <c r="IGQ6" s="1054"/>
      <c r="IGR6" s="1054"/>
      <c r="IGS6" s="1054" t="s">
        <v>700</v>
      </c>
      <c r="IGT6" s="1054"/>
      <c r="IGU6" s="1054"/>
      <c r="IGV6" s="1054"/>
      <c r="IGW6" s="1054" t="s">
        <v>700</v>
      </c>
      <c r="IGX6" s="1054"/>
      <c r="IGY6" s="1054"/>
      <c r="IGZ6" s="1054"/>
      <c r="IHA6" s="1054" t="s">
        <v>700</v>
      </c>
      <c r="IHB6" s="1054"/>
      <c r="IHC6" s="1054"/>
      <c r="IHD6" s="1054"/>
      <c r="IHE6" s="1054" t="s">
        <v>700</v>
      </c>
      <c r="IHF6" s="1054"/>
      <c r="IHG6" s="1054"/>
      <c r="IHH6" s="1054"/>
      <c r="IHI6" s="1054" t="s">
        <v>700</v>
      </c>
      <c r="IHJ6" s="1054"/>
      <c r="IHK6" s="1054"/>
      <c r="IHL6" s="1054"/>
      <c r="IHM6" s="1054" t="s">
        <v>700</v>
      </c>
      <c r="IHN6" s="1054"/>
      <c r="IHO6" s="1054"/>
      <c r="IHP6" s="1054"/>
      <c r="IHQ6" s="1054" t="s">
        <v>700</v>
      </c>
      <c r="IHR6" s="1054"/>
      <c r="IHS6" s="1054"/>
      <c r="IHT6" s="1054"/>
      <c r="IHU6" s="1054" t="s">
        <v>700</v>
      </c>
      <c r="IHV6" s="1054"/>
      <c r="IHW6" s="1054"/>
      <c r="IHX6" s="1054"/>
      <c r="IHY6" s="1054" t="s">
        <v>700</v>
      </c>
      <c r="IHZ6" s="1054"/>
      <c r="IIA6" s="1054"/>
      <c r="IIB6" s="1054"/>
      <c r="IIC6" s="1054" t="s">
        <v>700</v>
      </c>
      <c r="IID6" s="1054"/>
      <c r="IIE6" s="1054"/>
      <c r="IIF6" s="1054"/>
      <c r="IIG6" s="1054" t="s">
        <v>700</v>
      </c>
      <c r="IIH6" s="1054"/>
      <c r="III6" s="1054"/>
      <c r="IIJ6" s="1054"/>
      <c r="IIK6" s="1054" t="s">
        <v>700</v>
      </c>
      <c r="IIL6" s="1054"/>
      <c r="IIM6" s="1054"/>
      <c r="IIN6" s="1054"/>
      <c r="IIO6" s="1054" t="s">
        <v>700</v>
      </c>
      <c r="IIP6" s="1054"/>
      <c r="IIQ6" s="1054"/>
      <c r="IIR6" s="1054"/>
      <c r="IIS6" s="1054" t="s">
        <v>700</v>
      </c>
      <c r="IIT6" s="1054"/>
      <c r="IIU6" s="1054"/>
      <c r="IIV6" s="1054"/>
      <c r="IIW6" s="1054" t="s">
        <v>700</v>
      </c>
      <c r="IIX6" s="1054"/>
      <c r="IIY6" s="1054"/>
      <c r="IIZ6" s="1054"/>
      <c r="IJA6" s="1054" t="s">
        <v>700</v>
      </c>
      <c r="IJB6" s="1054"/>
      <c r="IJC6" s="1054"/>
      <c r="IJD6" s="1054"/>
      <c r="IJE6" s="1054" t="s">
        <v>700</v>
      </c>
      <c r="IJF6" s="1054"/>
      <c r="IJG6" s="1054"/>
      <c r="IJH6" s="1054"/>
      <c r="IJI6" s="1054" t="s">
        <v>700</v>
      </c>
      <c r="IJJ6" s="1054"/>
      <c r="IJK6" s="1054"/>
      <c r="IJL6" s="1054"/>
      <c r="IJM6" s="1054" t="s">
        <v>700</v>
      </c>
      <c r="IJN6" s="1054"/>
      <c r="IJO6" s="1054"/>
      <c r="IJP6" s="1054"/>
      <c r="IJQ6" s="1054" t="s">
        <v>700</v>
      </c>
      <c r="IJR6" s="1054"/>
      <c r="IJS6" s="1054"/>
      <c r="IJT6" s="1054"/>
      <c r="IJU6" s="1054" t="s">
        <v>700</v>
      </c>
      <c r="IJV6" s="1054"/>
      <c r="IJW6" s="1054"/>
      <c r="IJX6" s="1054"/>
      <c r="IJY6" s="1054" t="s">
        <v>700</v>
      </c>
      <c r="IJZ6" s="1054"/>
      <c r="IKA6" s="1054"/>
      <c r="IKB6" s="1054"/>
      <c r="IKC6" s="1054" t="s">
        <v>700</v>
      </c>
      <c r="IKD6" s="1054"/>
      <c r="IKE6" s="1054"/>
      <c r="IKF6" s="1054"/>
      <c r="IKG6" s="1054" t="s">
        <v>700</v>
      </c>
      <c r="IKH6" s="1054"/>
      <c r="IKI6" s="1054"/>
      <c r="IKJ6" s="1054"/>
      <c r="IKK6" s="1054" t="s">
        <v>700</v>
      </c>
      <c r="IKL6" s="1054"/>
      <c r="IKM6" s="1054"/>
      <c r="IKN6" s="1054"/>
      <c r="IKO6" s="1054" t="s">
        <v>700</v>
      </c>
      <c r="IKP6" s="1054"/>
      <c r="IKQ6" s="1054"/>
      <c r="IKR6" s="1054"/>
      <c r="IKS6" s="1054" t="s">
        <v>700</v>
      </c>
      <c r="IKT6" s="1054"/>
      <c r="IKU6" s="1054"/>
      <c r="IKV6" s="1054"/>
      <c r="IKW6" s="1054" t="s">
        <v>700</v>
      </c>
      <c r="IKX6" s="1054"/>
      <c r="IKY6" s="1054"/>
      <c r="IKZ6" s="1054"/>
      <c r="ILA6" s="1054" t="s">
        <v>700</v>
      </c>
      <c r="ILB6" s="1054"/>
      <c r="ILC6" s="1054"/>
      <c r="ILD6" s="1054"/>
      <c r="ILE6" s="1054" t="s">
        <v>700</v>
      </c>
      <c r="ILF6" s="1054"/>
      <c r="ILG6" s="1054"/>
      <c r="ILH6" s="1054"/>
      <c r="ILI6" s="1054" t="s">
        <v>700</v>
      </c>
      <c r="ILJ6" s="1054"/>
      <c r="ILK6" s="1054"/>
      <c r="ILL6" s="1054"/>
      <c r="ILM6" s="1054" t="s">
        <v>700</v>
      </c>
      <c r="ILN6" s="1054"/>
      <c r="ILO6" s="1054"/>
      <c r="ILP6" s="1054"/>
      <c r="ILQ6" s="1054" t="s">
        <v>700</v>
      </c>
      <c r="ILR6" s="1054"/>
      <c r="ILS6" s="1054"/>
      <c r="ILT6" s="1054"/>
      <c r="ILU6" s="1054" t="s">
        <v>700</v>
      </c>
      <c r="ILV6" s="1054"/>
      <c r="ILW6" s="1054"/>
      <c r="ILX6" s="1054"/>
      <c r="ILY6" s="1054" t="s">
        <v>700</v>
      </c>
      <c r="ILZ6" s="1054"/>
      <c r="IMA6" s="1054"/>
      <c r="IMB6" s="1054"/>
      <c r="IMC6" s="1054" t="s">
        <v>700</v>
      </c>
      <c r="IMD6" s="1054"/>
      <c r="IME6" s="1054"/>
      <c r="IMF6" s="1054"/>
      <c r="IMG6" s="1054" t="s">
        <v>700</v>
      </c>
      <c r="IMH6" s="1054"/>
      <c r="IMI6" s="1054"/>
      <c r="IMJ6" s="1054"/>
      <c r="IMK6" s="1054" t="s">
        <v>700</v>
      </c>
      <c r="IML6" s="1054"/>
      <c r="IMM6" s="1054"/>
      <c r="IMN6" s="1054"/>
      <c r="IMO6" s="1054" t="s">
        <v>700</v>
      </c>
      <c r="IMP6" s="1054"/>
      <c r="IMQ6" s="1054"/>
      <c r="IMR6" s="1054"/>
      <c r="IMS6" s="1054" t="s">
        <v>700</v>
      </c>
      <c r="IMT6" s="1054"/>
      <c r="IMU6" s="1054"/>
      <c r="IMV6" s="1054"/>
      <c r="IMW6" s="1054" t="s">
        <v>700</v>
      </c>
      <c r="IMX6" s="1054"/>
      <c r="IMY6" s="1054"/>
      <c r="IMZ6" s="1054"/>
      <c r="INA6" s="1054" t="s">
        <v>700</v>
      </c>
      <c r="INB6" s="1054"/>
      <c r="INC6" s="1054"/>
      <c r="IND6" s="1054"/>
      <c r="INE6" s="1054" t="s">
        <v>700</v>
      </c>
      <c r="INF6" s="1054"/>
      <c r="ING6" s="1054"/>
      <c r="INH6" s="1054"/>
      <c r="INI6" s="1054" t="s">
        <v>700</v>
      </c>
      <c r="INJ6" s="1054"/>
      <c r="INK6" s="1054"/>
      <c r="INL6" s="1054"/>
      <c r="INM6" s="1054" t="s">
        <v>700</v>
      </c>
      <c r="INN6" s="1054"/>
      <c r="INO6" s="1054"/>
      <c r="INP6" s="1054"/>
      <c r="INQ6" s="1054" t="s">
        <v>700</v>
      </c>
      <c r="INR6" s="1054"/>
      <c r="INS6" s="1054"/>
      <c r="INT6" s="1054"/>
      <c r="INU6" s="1054" t="s">
        <v>700</v>
      </c>
      <c r="INV6" s="1054"/>
      <c r="INW6" s="1054"/>
      <c r="INX6" s="1054"/>
      <c r="INY6" s="1054" t="s">
        <v>700</v>
      </c>
      <c r="INZ6" s="1054"/>
      <c r="IOA6" s="1054"/>
      <c r="IOB6" s="1054"/>
      <c r="IOC6" s="1054" t="s">
        <v>700</v>
      </c>
      <c r="IOD6" s="1054"/>
      <c r="IOE6" s="1054"/>
      <c r="IOF6" s="1054"/>
      <c r="IOG6" s="1054" t="s">
        <v>700</v>
      </c>
      <c r="IOH6" s="1054"/>
      <c r="IOI6" s="1054"/>
      <c r="IOJ6" s="1054"/>
      <c r="IOK6" s="1054" t="s">
        <v>700</v>
      </c>
      <c r="IOL6" s="1054"/>
      <c r="IOM6" s="1054"/>
      <c r="ION6" s="1054"/>
      <c r="IOO6" s="1054" t="s">
        <v>700</v>
      </c>
      <c r="IOP6" s="1054"/>
      <c r="IOQ6" s="1054"/>
      <c r="IOR6" s="1054"/>
      <c r="IOS6" s="1054" t="s">
        <v>700</v>
      </c>
      <c r="IOT6" s="1054"/>
      <c r="IOU6" s="1054"/>
      <c r="IOV6" s="1054"/>
      <c r="IOW6" s="1054" t="s">
        <v>700</v>
      </c>
      <c r="IOX6" s="1054"/>
      <c r="IOY6" s="1054"/>
      <c r="IOZ6" s="1054"/>
      <c r="IPA6" s="1054" t="s">
        <v>700</v>
      </c>
      <c r="IPB6" s="1054"/>
      <c r="IPC6" s="1054"/>
      <c r="IPD6" s="1054"/>
      <c r="IPE6" s="1054" t="s">
        <v>700</v>
      </c>
      <c r="IPF6" s="1054"/>
      <c r="IPG6" s="1054"/>
      <c r="IPH6" s="1054"/>
      <c r="IPI6" s="1054" t="s">
        <v>700</v>
      </c>
      <c r="IPJ6" s="1054"/>
      <c r="IPK6" s="1054"/>
      <c r="IPL6" s="1054"/>
      <c r="IPM6" s="1054" t="s">
        <v>700</v>
      </c>
      <c r="IPN6" s="1054"/>
      <c r="IPO6" s="1054"/>
      <c r="IPP6" s="1054"/>
      <c r="IPQ6" s="1054" t="s">
        <v>700</v>
      </c>
      <c r="IPR6" s="1054"/>
      <c r="IPS6" s="1054"/>
      <c r="IPT6" s="1054"/>
      <c r="IPU6" s="1054" t="s">
        <v>700</v>
      </c>
      <c r="IPV6" s="1054"/>
      <c r="IPW6" s="1054"/>
      <c r="IPX6" s="1054"/>
      <c r="IPY6" s="1054" t="s">
        <v>700</v>
      </c>
      <c r="IPZ6" s="1054"/>
      <c r="IQA6" s="1054"/>
      <c r="IQB6" s="1054"/>
      <c r="IQC6" s="1054" t="s">
        <v>700</v>
      </c>
      <c r="IQD6" s="1054"/>
      <c r="IQE6" s="1054"/>
      <c r="IQF6" s="1054"/>
      <c r="IQG6" s="1054" t="s">
        <v>700</v>
      </c>
      <c r="IQH6" s="1054"/>
      <c r="IQI6" s="1054"/>
      <c r="IQJ6" s="1054"/>
      <c r="IQK6" s="1054" t="s">
        <v>700</v>
      </c>
      <c r="IQL6" s="1054"/>
      <c r="IQM6" s="1054"/>
      <c r="IQN6" s="1054"/>
      <c r="IQO6" s="1054" t="s">
        <v>700</v>
      </c>
      <c r="IQP6" s="1054"/>
      <c r="IQQ6" s="1054"/>
      <c r="IQR6" s="1054"/>
      <c r="IQS6" s="1054" t="s">
        <v>700</v>
      </c>
      <c r="IQT6" s="1054"/>
      <c r="IQU6" s="1054"/>
      <c r="IQV6" s="1054"/>
      <c r="IQW6" s="1054" t="s">
        <v>700</v>
      </c>
      <c r="IQX6" s="1054"/>
      <c r="IQY6" s="1054"/>
      <c r="IQZ6" s="1054"/>
      <c r="IRA6" s="1054" t="s">
        <v>700</v>
      </c>
      <c r="IRB6" s="1054"/>
      <c r="IRC6" s="1054"/>
      <c r="IRD6" s="1054"/>
      <c r="IRE6" s="1054" t="s">
        <v>700</v>
      </c>
      <c r="IRF6" s="1054"/>
      <c r="IRG6" s="1054"/>
      <c r="IRH6" s="1054"/>
      <c r="IRI6" s="1054" t="s">
        <v>700</v>
      </c>
      <c r="IRJ6" s="1054"/>
      <c r="IRK6" s="1054"/>
      <c r="IRL6" s="1054"/>
      <c r="IRM6" s="1054" t="s">
        <v>700</v>
      </c>
      <c r="IRN6" s="1054"/>
      <c r="IRO6" s="1054"/>
      <c r="IRP6" s="1054"/>
      <c r="IRQ6" s="1054" t="s">
        <v>700</v>
      </c>
      <c r="IRR6" s="1054"/>
      <c r="IRS6" s="1054"/>
      <c r="IRT6" s="1054"/>
      <c r="IRU6" s="1054" t="s">
        <v>700</v>
      </c>
      <c r="IRV6" s="1054"/>
      <c r="IRW6" s="1054"/>
      <c r="IRX6" s="1054"/>
      <c r="IRY6" s="1054" t="s">
        <v>700</v>
      </c>
      <c r="IRZ6" s="1054"/>
      <c r="ISA6" s="1054"/>
      <c r="ISB6" s="1054"/>
      <c r="ISC6" s="1054" t="s">
        <v>700</v>
      </c>
      <c r="ISD6" s="1054"/>
      <c r="ISE6" s="1054"/>
      <c r="ISF6" s="1054"/>
      <c r="ISG6" s="1054" t="s">
        <v>700</v>
      </c>
      <c r="ISH6" s="1054"/>
      <c r="ISI6" s="1054"/>
      <c r="ISJ6" s="1054"/>
      <c r="ISK6" s="1054" t="s">
        <v>700</v>
      </c>
      <c r="ISL6" s="1054"/>
      <c r="ISM6" s="1054"/>
      <c r="ISN6" s="1054"/>
      <c r="ISO6" s="1054" t="s">
        <v>700</v>
      </c>
      <c r="ISP6" s="1054"/>
      <c r="ISQ6" s="1054"/>
      <c r="ISR6" s="1054"/>
      <c r="ISS6" s="1054" t="s">
        <v>700</v>
      </c>
      <c r="IST6" s="1054"/>
      <c r="ISU6" s="1054"/>
      <c r="ISV6" s="1054"/>
      <c r="ISW6" s="1054" t="s">
        <v>700</v>
      </c>
      <c r="ISX6" s="1054"/>
      <c r="ISY6" s="1054"/>
      <c r="ISZ6" s="1054"/>
      <c r="ITA6" s="1054" t="s">
        <v>700</v>
      </c>
      <c r="ITB6" s="1054"/>
      <c r="ITC6" s="1054"/>
      <c r="ITD6" s="1054"/>
      <c r="ITE6" s="1054" t="s">
        <v>700</v>
      </c>
      <c r="ITF6" s="1054"/>
      <c r="ITG6" s="1054"/>
      <c r="ITH6" s="1054"/>
      <c r="ITI6" s="1054" t="s">
        <v>700</v>
      </c>
      <c r="ITJ6" s="1054"/>
      <c r="ITK6" s="1054"/>
      <c r="ITL6" s="1054"/>
      <c r="ITM6" s="1054" t="s">
        <v>700</v>
      </c>
      <c r="ITN6" s="1054"/>
      <c r="ITO6" s="1054"/>
      <c r="ITP6" s="1054"/>
      <c r="ITQ6" s="1054" t="s">
        <v>700</v>
      </c>
      <c r="ITR6" s="1054"/>
      <c r="ITS6" s="1054"/>
      <c r="ITT6" s="1054"/>
      <c r="ITU6" s="1054" t="s">
        <v>700</v>
      </c>
      <c r="ITV6" s="1054"/>
      <c r="ITW6" s="1054"/>
      <c r="ITX6" s="1054"/>
      <c r="ITY6" s="1054" t="s">
        <v>700</v>
      </c>
      <c r="ITZ6" s="1054"/>
      <c r="IUA6" s="1054"/>
      <c r="IUB6" s="1054"/>
      <c r="IUC6" s="1054" t="s">
        <v>700</v>
      </c>
      <c r="IUD6" s="1054"/>
      <c r="IUE6" s="1054"/>
      <c r="IUF6" s="1054"/>
      <c r="IUG6" s="1054" t="s">
        <v>700</v>
      </c>
      <c r="IUH6" s="1054"/>
      <c r="IUI6" s="1054"/>
      <c r="IUJ6" s="1054"/>
      <c r="IUK6" s="1054" t="s">
        <v>700</v>
      </c>
      <c r="IUL6" s="1054"/>
      <c r="IUM6" s="1054"/>
      <c r="IUN6" s="1054"/>
      <c r="IUO6" s="1054" t="s">
        <v>700</v>
      </c>
      <c r="IUP6" s="1054"/>
      <c r="IUQ6" s="1054"/>
      <c r="IUR6" s="1054"/>
      <c r="IUS6" s="1054" t="s">
        <v>700</v>
      </c>
      <c r="IUT6" s="1054"/>
      <c r="IUU6" s="1054"/>
      <c r="IUV6" s="1054"/>
      <c r="IUW6" s="1054" t="s">
        <v>700</v>
      </c>
      <c r="IUX6" s="1054"/>
      <c r="IUY6" s="1054"/>
      <c r="IUZ6" s="1054"/>
      <c r="IVA6" s="1054" t="s">
        <v>700</v>
      </c>
      <c r="IVB6" s="1054"/>
      <c r="IVC6" s="1054"/>
      <c r="IVD6" s="1054"/>
      <c r="IVE6" s="1054" t="s">
        <v>700</v>
      </c>
      <c r="IVF6" s="1054"/>
      <c r="IVG6" s="1054"/>
      <c r="IVH6" s="1054"/>
      <c r="IVI6" s="1054" t="s">
        <v>700</v>
      </c>
      <c r="IVJ6" s="1054"/>
      <c r="IVK6" s="1054"/>
      <c r="IVL6" s="1054"/>
      <c r="IVM6" s="1054" t="s">
        <v>700</v>
      </c>
      <c r="IVN6" s="1054"/>
      <c r="IVO6" s="1054"/>
      <c r="IVP6" s="1054"/>
      <c r="IVQ6" s="1054" t="s">
        <v>700</v>
      </c>
      <c r="IVR6" s="1054"/>
      <c r="IVS6" s="1054"/>
      <c r="IVT6" s="1054"/>
      <c r="IVU6" s="1054" t="s">
        <v>700</v>
      </c>
      <c r="IVV6" s="1054"/>
      <c r="IVW6" s="1054"/>
      <c r="IVX6" s="1054"/>
      <c r="IVY6" s="1054" t="s">
        <v>700</v>
      </c>
      <c r="IVZ6" s="1054"/>
      <c r="IWA6" s="1054"/>
      <c r="IWB6" s="1054"/>
      <c r="IWC6" s="1054" t="s">
        <v>700</v>
      </c>
      <c r="IWD6" s="1054"/>
      <c r="IWE6" s="1054"/>
      <c r="IWF6" s="1054"/>
      <c r="IWG6" s="1054" t="s">
        <v>700</v>
      </c>
      <c r="IWH6" s="1054"/>
      <c r="IWI6" s="1054"/>
      <c r="IWJ6" s="1054"/>
      <c r="IWK6" s="1054" t="s">
        <v>700</v>
      </c>
      <c r="IWL6" s="1054"/>
      <c r="IWM6" s="1054"/>
      <c r="IWN6" s="1054"/>
      <c r="IWO6" s="1054" t="s">
        <v>700</v>
      </c>
      <c r="IWP6" s="1054"/>
      <c r="IWQ6" s="1054"/>
      <c r="IWR6" s="1054"/>
      <c r="IWS6" s="1054" t="s">
        <v>700</v>
      </c>
      <c r="IWT6" s="1054"/>
      <c r="IWU6" s="1054"/>
      <c r="IWV6" s="1054"/>
      <c r="IWW6" s="1054" t="s">
        <v>700</v>
      </c>
      <c r="IWX6" s="1054"/>
      <c r="IWY6" s="1054"/>
      <c r="IWZ6" s="1054"/>
      <c r="IXA6" s="1054" t="s">
        <v>700</v>
      </c>
      <c r="IXB6" s="1054"/>
      <c r="IXC6" s="1054"/>
      <c r="IXD6" s="1054"/>
      <c r="IXE6" s="1054" t="s">
        <v>700</v>
      </c>
      <c r="IXF6" s="1054"/>
      <c r="IXG6" s="1054"/>
      <c r="IXH6" s="1054"/>
      <c r="IXI6" s="1054" t="s">
        <v>700</v>
      </c>
      <c r="IXJ6" s="1054"/>
      <c r="IXK6" s="1054"/>
      <c r="IXL6" s="1054"/>
      <c r="IXM6" s="1054" t="s">
        <v>700</v>
      </c>
      <c r="IXN6" s="1054"/>
      <c r="IXO6" s="1054"/>
      <c r="IXP6" s="1054"/>
      <c r="IXQ6" s="1054" t="s">
        <v>700</v>
      </c>
      <c r="IXR6" s="1054"/>
      <c r="IXS6" s="1054"/>
      <c r="IXT6" s="1054"/>
      <c r="IXU6" s="1054" t="s">
        <v>700</v>
      </c>
      <c r="IXV6" s="1054"/>
      <c r="IXW6" s="1054"/>
      <c r="IXX6" s="1054"/>
      <c r="IXY6" s="1054" t="s">
        <v>700</v>
      </c>
      <c r="IXZ6" s="1054"/>
      <c r="IYA6" s="1054"/>
      <c r="IYB6" s="1054"/>
      <c r="IYC6" s="1054" t="s">
        <v>700</v>
      </c>
      <c r="IYD6" s="1054"/>
      <c r="IYE6" s="1054"/>
      <c r="IYF6" s="1054"/>
      <c r="IYG6" s="1054" t="s">
        <v>700</v>
      </c>
      <c r="IYH6" s="1054"/>
      <c r="IYI6" s="1054"/>
      <c r="IYJ6" s="1054"/>
      <c r="IYK6" s="1054" t="s">
        <v>700</v>
      </c>
      <c r="IYL6" s="1054"/>
      <c r="IYM6" s="1054"/>
      <c r="IYN6" s="1054"/>
      <c r="IYO6" s="1054" t="s">
        <v>700</v>
      </c>
      <c r="IYP6" s="1054"/>
      <c r="IYQ6" s="1054"/>
      <c r="IYR6" s="1054"/>
      <c r="IYS6" s="1054" t="s">
        <v>700</v>
      </c>
      <c r="IYT6" s="1054"/>
      <c r="IYU6" s="1054"/>
      <c r="IYV6" s="1054"/>
      <c r="IYW6" s="1054" t="s">
        <v>700</v>
      </c>
      <c r="IYX6" s="1054"/>
      <c r="IYY6" s="1054"/>
      <c r="IYZ6" s="1054"/>
      <c r="IZA6" s="1054" t="s">
        <v>700</v>
      </c>
      <c r="IZB6" s="1054"/>
      <c r="IZC6" s="1054"/>
      <c r="IZD6" s="1054"/>
      <c r="IZE6" s="1054" t="s">
        <v>700</v>
      </c>
      <c r="IZF6" s="1054"/>
      <c r="IZG6" s="1054"/>
      <c r="IZH6" s="1054"/>
      <c r="IZI6" s="1054" t="s">
        <v>700</v>
      </c>
      <c r="IZJ6" s="1054"/>
      <c r="IZK6" s="1054"/>
      <c r="IZL6" s="1054"/>
      <c r="IZM6" s="1054" t="s">
        <v>700</v>
      </c>
      <c r="IZN6" s="1054"/>
      <c r="IZO6" s="1054"/>
      <c r="IZP6" s="1054"/>
      <c r="IZQ6" s="1054" t="s">
        <v>700</v>
      </c>
      <c r="IZR6" s="1054"/>
      <c r="IZS6" s="1054"/>
      <c r="IZT6" s="1054"/>
      <c r="IZU6" s="1054" t="s">
        <v>700</v>
      </c>
      <c r="IZV6" s="1054"/>
      <c r="IZW6" s="1054"/>
      <c r="IZX6" s="1054"/>
      <c r="IZY6" s="1054" t="s">
        <v>700</v>
      </c>
      <c r="IZZ6" s="1054"/>
      <c r="JAA6" s="1054"/>
      <c r="JAB6" s="1054"/>
      <c r="JAC6" s="1054" t="s">
        <v>700</v>
      </c>
      <c r="JAD6" s="1054"/>
      <c r="JAE6" s="1054"/>
      <c r="JAF6" s="1054"/>
      <c r="JAG6" s="1054" t="s">
        <v>700</v>
      </c>
      <c r="JAH6" s="1054"/>
      <c r="JAI6" s="1054"/>
      <c r="JAJ6" s="1054"/>
      <c r="JAK6" s="1054" t="s">
        <v>700</v>
      </c>
      <c r="JAL6" s="1054"/>
      <c r="JAM6" s="1054"/>
      <c r="JAN6" s="1054"/>
      <c r="JAO6" s="1054" t="s">
        <v>700</v>
      </c>
      <c r="JAP6" s="1054"/>
      <c r="JAQ6" s="1054"/>
      <c r="JAR6" s="1054"/>
      <c r="JAS6" s="1054" t="s">
        <v>700</v>
      </c>
      <c r="JAT6" s="1054"/>
      <c r="JAU6" s="1054"/>
      <c r="JAV6" s="1054"/>
      <c r="JAW6" s="1054" t="s">
        <v>700</v>
      </c>
      <c r="JAX6" s="1054"/>
      <c r="JAY6" s="1054"/>
      <c r="JAZ6" s="1054"/>
      <c r="JBA6" s="1054" t="s">
        <v>700</v>
      </c>
      <c r="JBB6" s="1054"/>
      <c r="JBC6" s="1054"/>
      <c r="JBD6" s="1054"/>
      <c r="JBE6" s="1054" t="s">
        <v>700</v>
      </c>
      <c r="JBF6" s="1054"/>
      <c r="JBG6" s="1054"/>
      <c r="JBH6" s="1054"/>
      <c r="JBI6" s="1054" t="s">
        <v>700</v>
      </c>
      <c r="JBJ6" s="1054"/>
      <c r="JBK6" s="1054"/>
      <c r="JBL6" s="1054"/>
      <c r="JBM6" s="1054" t="s">
        <v>700</v>
      </c>
      <c r="JBN6" s="1054"/>
      <c r="JBO6" s="1054"/>
      <c r="JBP6" s="1054"/>
      <c r="JBQ6" s="1054" t="s">
        <v>700</v>
      </c>
      <c r="JBR6" s="1054"/>
      <c r="JBS6" s="1054"/>
      <c r="JBT6" s="1054"/>
      <c r="JBU6" s="1054" t="s">
        <v>700</v>
      </c>
      <c r="JBV6" s="1054"/>
      <c r="JBW6" s="1054"/>
      <c r="JBX6" s="1054"/>
      <c r="JBY6" s="1054" t="s">
        <v>700</v>
      </c>
      <c r="JBZ6" s="1054"/>
      <c r="JCA6" s="1054"/>
      <c r="JCB6" s="1054"/>
      <c r="JCC6" s="1054" t="s">
        <v>700</v>
      </c>
      <c r="JCD6" s="1054"/>
      <c r="JCE6" s="1054"/>
      <c r="JCF6" s="1054"/>
      <c r="JCG6" s="1054" t="s">
        <v>700</v>
      </c>
      <c r="JCH6" s="1054"/>
      <c r="JCI6" s="1054"/>
      <c r="JCJ6" s="1054"/>
      <c r="JCK6" s="1054" t="s">
        <v>700</v>
      </c>
      <c r="JCL6" s="1054"/>
      <c r="JCM6" s="1054"/>
      <c r="JCN6" s="1054"/>
      <c r="JCO6" s="1054" t="s">
        <v>700</v>
      </c>
      <c r="JCP6" s="1054"/>
      <c r="JCQ6" s="1054"/>
      <c r="JCR6" s="1054"/>
      <c r="JCS6" s="1054" t="s">
        <v>700</v>
      </c>
      <c r="JCT6" s="1054"/>
      <c r="JCU6" s="1054"/>
      <c r="JCV6" s="1054"/>
      <c r="JCW6" s="1054" t="s">
        <v>700</v>
      </c>
      <c r="JCX6" s="1054"/>
      <c r="JCY6" s="1054"/>
      <c r="JCZ6" s="1054"/>
      <c r="JDA6" s="1054" t="s">
        <v>700</v>
      </c>
      <c r="JDB6" s="1054"/>
      <c r="JDC6" s="1054"/>
      <c r="JDD6" s="1054"/>
      <c r="JDE6" s="1054" t="s">
        <v>700</v>
      </c>
      <c r="JDF6" s="1054"/>
      <c r="JDG6" s="1054"/>
      <c r="JDH6" s="1054"/>
      <c r="JDI6" s="1054" t="s">
        <v>700</v>
      </c>
      <c r="JDJ6" s="1054"/>
      <c r="JDK6" s="1054"/>
      <c r="JDL6" s="1054"/>
      <c r="JDM6" s="1054" t="s">
        <v>700</v>
      </c>
      <c r="JDN6" s="1054"/>
      <c r="JDO6" s="1054"/>
      <c r="JDP6" s="1054"/>
      <c r="JDQ6" s="1054" t="s">
        <v>700</v>
      </c>
      <c r="JDR6" s="1054"/>
      <c r="JDS6" s="1054"/>
      <c r="JDT6" s="1054"/>
      <c r="JDU6" s="1054" t="s">
        <v>700</v>
      </c>
      <c r="JDV6" s="1054"/>
      <c r="JDW6" s="1054"/>
      <c r="JDX6" s="1054"/>
      <c r="JDY6" s="1054" t="s">
        <v>700</v>
      </c>
      <c r="JDZ6" s="1054"/>
      <c r="JEA6" s="1054"/>
      <c r="JEB6" s="1054"/>
      <c r="JEC6" s="1054" t="s">
        <v>700</v>
      </c>
      <c r="JED6" s="1054"/>
      <c r="JEE6" s="1054"/>
      <c r="JEF6" s="1054"/>
      <c r="JEG6" s="1054" t="s">
        <v>700</v>
      </c>
      <c r="JEH6" s="1054"/>
      <c r="JEI6" s="1054"/>
      <c r="JEJ6" s="1054"/>
      <c r="JEK6" s="1054" t="s">
        <v>700</v>
      </c>
      <c r="JEL6" s="1054"/>
      <c r="JEM6" s="1054"/>
      <c r="JEN6" s="1054"/>
      <c r="JEO6" s="1054" t="s">
        <v>700</v>
      </c>
      <c r="JEP6" s="1054"/>
      <c r="JEQ6" s="1054"/>
      <c r="JER6" s="1054"/>
      <c r="JES6" s="1054" t="s">
        <v>700</v>
      </c>
      <c r="JET6" s="1054"/>
      <c r="JEU6" s="1054"/>
      <c r="JEV6" s="1054"/>
      <c r="JEW6" s="1054" t="s">
        <v>700</v>
      </c>
      <c r="JEX6" s="1054"/>
      <c r="JEY6" s="1054"/>
      <c r="JEZ6" s="1054"/>
      <c r="JFA6" s="1054" t="s">
        <v>700</v>
      </c>
      <c r="JFB6" s="1054"/>
      <c r="JFC6" s="1054"/>
      <c r="JFD6" s="1054"/>
      <c r="JFE6" s="1054" t="s">
        <v>700</v>
      </c>
      <c r="JFF6" s="1054"/>
      <c r="JFG6" s="1054"/>
      <c r="JFH6" s="1054"/>
      <c r="JFI6" s="1054" t="s">
        <v>700</v>
      </c>
      <c r="JFJ6" s="1054"/>
      <c r="JFK6" s="1054"/>
      <c r="JFL6" s="1054"/>
      <c r="JFM6" s="1054" t="s">
        <v>700</v>
      </c>
      <c r="JFN6" s="1054"/>
      <c r="JFO6" s="1054"/>
      <c r="JFP6" s="1054"/>
      <c r="JFQ6" s="1054" t="s">
        <v>700</v>
      </c>
      <c r="JFR6" s="1054"/>
      <c r="JFS6" s="1054"/>
      <c r="JFT6" s="1054"/>
      <c r="JFU6" s="1054" t="s">
        <v>700</v>
      </c>
      <c r="JFV6" s="1054"/>
      <c r="JFW6" s="1054"/>
      <c r="JFX6" s="1054"/>
      <c r="JFY6" s="1054" t="s">
        <v>700</v>
      </c>
      <c r="JFZ6" s="1054"/>
      <c r="JGA6" s="1054"/>
      <c r="JGB6" s="1054"/>
      <c r="JGC6" s="1054" t="s">
        <v>700</v>
      </c>
      <c r="JGD6" s="1054"/>
      <c r="JGE6" s="1054"/>
      <c r="JGF6" s="1054"/>
      <c r="JGG6" s="1054" t="s">
        <v>700</v>
      </c>
      <c r="JGH6" s="1054"/>
      <c r="JGI6" s="1054"/>
      <c r="JGJ6" s="1054"/>
      <c r="JGK6" s="1054" t="s">
        <v>700</v>
      </c>
      <c r="JGL6" s="1054"/>
      <c r="JGM6" s="1054"/>
      <c r="JGN6" s="1054"/>
      <c r="JGO6" s="1054" t="s">
        <v>700</v>
      </c>
      <c r="JGP6" s="1054"/>
      <c r="JGQ6" s="1054"/>
      <c r="JGR6" s="1054"/>
      <c r="JGS6" s="1054" t="s">
        <v>700</v>
      </c>
      <c r="JGT6" s="1054"/>
      <c r="JGU6" s="1054"/>
      <c r="JGV6" s="1054"/>
      <c r="JGW6" s="1054" t="s">
        <v>700</v>
      </c>
      <c r="JGX6" s="1054"/>
      <c r="JGY6" s="1054"/>
      <c r="JGZ6" s="1054"/>
      <c r="JHA6" s="1054" t="s">
        <v>700</v>
      </c>
      <c r="JHB6" s="1054"/>
      <c r="JHC6" s="1054"/>
      <c r="JHD6" s="1054"/>
      <c r="JHE6" s="1054" t="s">
        <v>700</v>
      </c>
      <c r="JHF6" s="1054"/>
      <c r="JHG6" s="1054"/>
      <c r="JHH6" s="1054"/>
      <c r="JHI6" s="1054" t="s">
        <v>700</v>
      </c>
      <c r="JHJ6" s="1054"/>
      <c r="JHK6" s="1054"/>
      <c r="JHL6" s="1054"/>
      <c r="JHM6" s="1054" t="s">
        <v>700</v>
      </c>
      <c r="JHN6" s="1054"/>
      <c r="JHO6" s="1054"/>
      <c r="JHP6" s="1054"/>
      <c r="JHQ6" s="1054" t="s">
        <v>700</v>
      </c>
      <c r="JHR6" s="1054"/>
      <c r="JHS6" s="1054"/>
      <c r="JHT6" s="1054"/>
      <c r="JHU6" s="1054" t="s">
        <v>700</v>
      </c>
      <c r="JHV6" s="1054"/>
      <c r="JHW6" s="1054"/>
      <c r="JHX6" s="1054"/>
      <c r="JHY6" s="1054" t="s">
        <v>700</v>
      </c>
      <c r="JHZ6" s="1054"/>
      <c r="JIA6" s="1054"/>
      <c r="JIB6" s="1054"/>
      <c r="JIC6" s="1054" t="s">
        <v>700</v>
      </c>
      <c r="JID6" s="1054"/>
      <c r="JIE6" s="1054"/>
      <c r="JIF6" s="1054"/>
      <c r="JIG6" s="1054" t="s">
        <v>700</v>
      </c>
      <c r="JIH6" s="1054"/>
      <c r="JII6" s="1054"/>
      <c r="JIJ6" s="1054"/>
      <c r="JIK6" s="1054" t="s">
        <v>700</v>
      </c>
      <c r="JIL6" s="1054"/>
      <c r="JIM6" s="1054"/>
      <c r="JIN6" s="1054"/>
      <c r="JIO6" s="1054" t="s">
        <v>700</v>
      </c>
      <c r="JIP6" s="1054"/>
      <c r="JIQ6" s="1054"/>
      <c r="JIR6" s="1054"/>
      <c r="JIS6" s="1054" t="s">
        <v>700</v>
      </c>
      <c r="JIT6" s="1054"/>
      <c r="JIU6" s="1054"/>
      <c r="JIV6" s="1054"/>
      <c r="JIW6" s="1054" t="s">
        <v>700</v>
      </c>
      <c r="JIX6" s="1054"/>
      <c r="JIY6" s="1054"/>
      <c r="JIZ6" s="1054"/>
      <c r="JJA6" s="1054" t="s">
        <v>700</v>
      </c>
      <c r="JJB6" s="1054"/>
      <c r="JJC6" s="1054"/>
      <c r="JJD6" s="1054"/>
      <c r="JJE6" s="1054" t="s">
        <v>700</v>
      </c>
      <c r="JJF6" s="1054"/>
      <c r="JJG6" s="1054"/>
      <c r="JJH6" s="1054"/>
      <c r="JJI6" s="1054" t="s">
        <v>700</v>
      </c>
      <c r="JJJ6" s="1054"/>
      <c r="JJK6" s="1054"/>
      <c r="JJL6" s="1054"/>
      <c r="JJM6" s="1054" t="s">
        <v>700</v>
      </c>
      <c r="JJN6" s="1054"/>
      <c r="JJO6" s="1054"/>
      <c r="JJP6" s="1054"/>
      <c r="JJQ6" s="1054" t="s">
        <v>700</v>
      </c>
      <c r="JJR6" s="1054"/>
      <c r="JJS6" s="1054"/>
      <c r="JJT6" s="1054"/>
      <c r="JJU6" s="1054" t="s">
        <v>700</v>
      </c>
      <c r="JJV6" s="1054"/>
      <c r="JJW6" s="1054"/>
      <c r="JJX6" s="1054"/>
      <c r="JJY6" s="1054" t="s">
        <v>700</v>
      </c>
      <c r="JJZ6" s="1054"/>
      <c r="JKA6" s="1054"/>
      <c r="JKB6" s="1054"/>
      <c r="JKC6" s="1054" t="s">
        <v>700</v>
      </c>
      <c r="JKD6" s="1054"/>
      <c r="JKE6" s="1054"/>
      <c r="JKF6" s="1054"/>
      <c r="JKG6" s="1054" t="s">
        <v>700</v>
      </c>
      <c r="JKH6" s="1054"/>
      <c r="JKI6" s="1054"/>
      <c r="JKJ6" s="1054"/>
      <c r="JKK6" s="1054" t="s">
        <v>700</v>
      </c>
      <c r="JKL6" s="1054"/>
      <c r="JKM6" s="1054"/>
      <c r="JKN6" s="1054"/>
      <c r="JKO6" s="1054" t="s">
        <v>700</v>
      </c>
      <c r="JKP6" s="1054"/>
      <c r="JKQ6" s="1054"/>
      <c r="JKR6" s="1054"/>
      <c r="JKS6" s="1054" t="s">
        <v>700</v>
      </c>
      <c r="JKT6" s="1054"/>
      <c r="JKU6" s="1054"/>
      <c r="JKV6" s="1054"/>
      <c r="JKW6" s="1054" t="s">
        <v>700</v>
      </c>
      <c r="JKX6" s="1054"/>
      <c r="JKY6" s="1054"/>
      <c r="JKZ6" s="1054"/>
      <c r="JLA6" s="1054" t="s">
        <v>700</v>
      </c>
      <c r="JLB6" s="1054"/>
      <c r="JLC6" s="1054"/>
      <c r="JLD6" s="1054"/>
      <c r="JLE6" s="1054" t="s">
        <v>700</v>
      </c>
      <c r="JLF6" s="1054"/>
      <c r="JLG6" s="1054"/>
      <c r="JLH6" s="1054"/>
      <c r="JLI6" s="1054" t="s">
        <v>700</v>
      </c>
      <c r="JLJ6" s="1054"/>
      <c r="JLK6" s="1054"/>
      <c r="JLL6" s="1054"/>
      <c r="JLM6" s="1054" t="s">
        <v>700</v>
      </c>
      <c r="JLN6" s="1054"/>
      <c r="JLO6" s="1054"/>
      <c r="JLP6" s="1054"/>
      <c r="JLQ6" s="1054" t="s">
        <v>700</v>
      </c>
      <c r="JLR6" s="1054"/>
      <c r="JLS6" s="1054"/>
      <c r="JLT6" s="1054"/>
      <c r="JLU6" s="1054" t="s">
        <v>700</v>
      </c>
      <c r="JLV6" s="1054"/>
      <c r="JLW6" s="1054"/>
      <c r="JLX6" s="1054"/>
      <c r="JLY6" s="1054" t="s">
        <v>700</v>
      </c>
      <c r="JLZ6" s="1054"/>
      <c r="JMA6" s="1054"/>
      <c r="JMB6" s="1054"/>
      <c r="JMC6" s="1054" t="s">
        <v>700</v>
      </c>
      <c r="JMD6" s="1054"/>
      <c r="JME6" s="1054"/>
      <c r="JMF6" s="1054"/>
      <c r="JMG6" s="1054" t="s">
        <v>700</v>
      </c>
      <c r="JMH6" s="1054"/>
      <c r="JMI6" s="1054"/>
      <c r="JMJ6" s="1054"/>
      <c r="JMK6" s="1054" t="s">
        <v>700</v>
      </c>
      <c r="JML6" s="1054"/>
      <c r="JMM6" s="1054"/>
      <c r="JMN6" s="1054"/>
      <c r="JMO6" s="1054" t="s">
        <v>700</v>
      </c>
      <c r="JMP6" s="1054"/>
      <c r="JMQ6" s="1054"/>
      <c r="JMR6" s="1054"/>
      <c r="JMS6" s="1054" t="s">
        <v>700</v>
      </c>
      <c r="JMT6" s="1054"/>
      <c r="JMU6" s="1054"/>
      <c r="JMV6" s="1054"/>
      <c r="JMW6" s="1054" t="s">
        <v>700</v>
      </c>
      <c r="JMX6" s="1054"/>
      <c r="JMY6" s="1054"/>
      <c r="JMZ6" s="1054"/>
      <c r="JNA6" s="1054" t="s">
        <v>700</v>
      </c>
      <c r="JNB6" s="1054"/>
      <c r="JNC6" s="1054"/>
      <c r="JND6" s="1054"/>
      <c r="JNE6" s="1054" t="s">
        <v>700</v>
      </c>
      <c r="JNF6" s="1054"/>
      <c r="JNG6" s="1054"/>
      <c r="JNH6" s="1054"/>
      <c r="JNI6" s="1054" t="s">
        <v>700</v>
      </c>
      <c r="JNJ6" s="1054"/>
      <c r="JNK6" s="1054"/>
      <c r="JNL6" s="1054"/>
      <c r="JNM6" s="1054" t="s">
        <v>700</v>
      </c>
      <c r="JNN6" s="1054"/>
      <c r="JNO6" s="1054"/>
      <c r="JNP6" s="1054"/>
      <c r="JNQ6" s="1054" t="s">
        <v>700</v>
      </c>
      <c r="JNR6" s="1054"/>
      <c r="JNS6" s="1054"/>
      <c r="JNT6" s="1054"/>
      <c r="JNU6" s="1054" t="s">
        <v>700</v>
      </c>
      <c r="JNV6" s="1054"/>
      <c r="JNW6" s="1054"/>
      <c r="JNX6" s="1054"/>
      <c r="JNY6" s="1054" t="s">
        <v>700</v>
      </c>
      <c r="JNZ6" s="1054"/>
      <c r="JOA6" s="1054"/>
      <c r="JOB6" s="1054"/>
      <c r="JOC6" s="1054" t="s">
        <v>700</v>
      </c>
      <c r="JOD6" s="1054"/>
      <c r="JOE6" s="1054"/>
      <c r="JOF6" s="1054"/>
      <c r="JOG6" s="1054" t="s">
        <v>700</v>
      </c>
      <c r="JOH6" s="1054"/>
      <c r="JOI6" s="1054"/>
      <c r="JOJ6" s="1054"/>
      <c r="JOK6" s="1054" t="s">
        <v>700</v>
      </c>
      <c r="JOL6" s="1054"/>
      <c r="JOM6" s="1054"/>
      <c r="JON6" s="1054"/>
      <c r="JOO6" s="1054" t="s">
        <v>700</v>
      </c>
      <c r="JOP6" s="1054"/>
      <c r="JOQ6" s="1054"/>
      <c r="JOR6" s="1054"/>
      <c r="JOS6" s="1054" t="s">
        <v>700</v>
      </c>
      <c r="JOT6" s="1054"/>
      <c r="JOU6" s="1054"/>
      <c r="JOV6" s="1054"/>
      <c r="JOW6" s="1054" t="s">
        <v>700</v>
      </c>
      <c r="JOX6" s="1054"/>
      <c r="JOY6" s="1054"/>
      <c r="JOZ6" s="1054"/>
      <c r="JPA6" s="1054" t="s">
        <v>700</v>
      </c>
      <c r="JPB6" s="1054"/>
      <c r="JPC6" s="1054"/>
      <c r="JPD6" s="1054"/>
      <c r="JPE6" s="1054" t="s">
        <v>700</v>
      </c>
      <c r="JPF6" s="1054"/>
      <c r="JPG6" s="1054"/>
      <c r="JPH6" s="1054"/>
      <c r="JPI6" s="1054" t="s">
        <v>700</v>
      </c>
      <c r="JPJ6" s="1054"/>
      <c r="JPK6" s="1054"/>
      <c r="JPL6" s="1054"/>
      <c r="JPM6" s="1054" t="s">
        <v>700</v>
      </c>
      <c r="JPN6" s="1054"/>
      <c r="JPO6" s="1054"/>
      <c r="JPP6" s="1054"/>
      <c r="JPQ6" s="1054" t="s">
        <v>700</v>
      </c>
      <c r="JPR6" s="1054"/>
      <c r="JPS6" s="1054"/>
      <c r="JPT6" s="1054"/>
      <c r="JPU6" s="1054" t="s">
        <v>700</v>
      </c>
      <c r="JPV6" s="1054"/>
      <c r="JPW6" s="1054"/>
      <c r="JPX6" s="1054"/>
      <c r="JPY6" s="1054" t="s">
        <v>700</v>
      </c>
      <c r="JPZ6" s="1054"/>
      <c r="JQA6" s="1054"/>
      <c r="JQB6" s="1054"/>
      <c r="JQC6" s="1054" t="s">
        <v>700</v>
      </c>
      <c r="JQD6" s="1054"/>
      <c r="JQE6" s="1054"/>
      <c r="JQF6" s="1054"/>
      <c r="JQG6" s="1054" t="s">
        <v>700</v>
      </c>
      <c r="JQH6" s="1054"/>
      <c r="JQI6" s="1054"/>
      <c r="JQJ6" s="1054"/>
      <c r="JQK6" s="1054" t="s">
        <v>700</v>
      </c>
      <c r="JQL6" s="1054"/>
      <c r="JQM6" s="1054"/>
      <c r="JQN6" s="1054"/>
      <c r="JQO6" s="1054" t="s">
        <v>700</v>
      </c>
      <c r="JQP6" s="1054"/>
      <c r="JQQ6" s="1054"/>
      <c r="JQR6" s="1054"/>
      <c r="JQS6" s="1054" t="s">
        <v>700</v>
      </c>
      <c r="JQT6" s="1054"/>
      <c r="JQU6" s="1054"/>
      <c r="JQV6" s="1054"/>
      <c r="JQW6" s="1054" t="s">
        <v>700</v>
      </c>
      <c r="JQX6" s="1054"/>
      <c r="JQY6" s="1054"/>
      <c r="JQZ6" s="1054"/>
      <c r="JRA6" s="1054" t="s">
        <v>700</v>
      </c>
      <c r="JRB6" s="1054"/>
      <c r="JRC6" s="1054"/>
      <c r="JRD6" s="1054"/>
      <c r="JRE6" s="1054" t="s">
        <v>700</v>
      </c>
      <c r="JRF6" s="1054"/>
      <c r="JRG6" s="1054"/>
      <c r="JRH6" s="1054"/>
      <c r="JRI6" s="1054" t="s">
        <v>700</v>
      </c>
      <c r="JRJ6" s="1054"/>
      <c r="JRK6" s="1054"/>
      <c r="JRL6" s="1054"/>
      <c r="JRM6" s="1054" t="s">
        <v>700</v>
      </c>
      <c r="JRN6" s="1054"/>
      <c r="JRO6" s="1054"/>
      <c r="JRP6" s="1054"/>
      <c r="JRQ6" s="1054" t="s">
        <v>700</v>
      </c>
      <c r="JRR6" s="1054"/>
      <c r="JRS6" s="1054"/>
      <c r="JRT6" s="1054"/>
      <c r="JRU6" s="1054" t="s">
        <v>700</v>
      </c>
      <c r="JRV6" s="1054"/>
      <c r="JRW6" s="1054"/>
      <c r="JRX6" s="1054"/>
      <c r="JRY6" s="1054" t="s">
        <v>700</v>
      </c>
      <c r="JRZ6" s="1054"/>
      <c r="JSA6" s="1054"/>
      <c r="JSB6" s="1054"/>
      <c r="JSC6" s="1054" t="s">
        <v>700</v>
      </c>
      <c r="JSD6" s="1054"/>
      <c r="JSE6" s="1054"/>
      <c r="JSF6" s="1054"/>
      <c r="JSG6" s="1054" t="s">
        <v>700</v>
      </c>
      <c r="JSH6" s="1054"/>
      <c r="JSI6" s="1054"/>
      <c r="JSJ6" s="1054"/>
      <c r="JSK6" s="1054" t="s">
        <v>700</v>
      </c>
      <c r="JSL6" s="1054"/>
      <c r="JSM6" s="1054"/>
      <c r="JSN6" s="1054"/>
      <c r="JSO6" s="1054" t="s">
        <v>700</v>
      </c>
      <c r="JSP6" s="1054"/>
      <c r="JSQ6" s="1054"/>
      <c r="JSR6" s="1054"/>
      <c r="JSS6" s="1054" t="s">
        <v>700</v>
      </c>
      <c r="JST6" s="1054"/>
      <c r="JSU6" s="1054"/>
      <c r="JSV6" s="1054"/>
      <c r="JSW6" s="1054" t="s">
        <v>700</v>
      </c>
      <c r="JSX6" s="1054"/>
      <c r="JSY6" s="1054"/>
      <c r="JSZ6" s="1054"/>
      <c r="JTA6" s="1054" t="s">
        <v>700</v>
      </c>
      <c r="JTB6" s="1054"/>
      <c r="JTC6" s="1054"/>
      <c r="JTD6" s="1054"/>
      <c r="JTE6" s="1054" t="s">
        <v>700</v>
      </c>
      <c r="JTF6" s="1054"/>
      <c r="JTG6" s="1054"/>
      <c r="JTH6" s="1054"/>
      <c r="JTI6" s="1054" t="s">
        <v>700</v>
      </c>
      <c r="JTJ6" s="1054"/>
      <c r="JTK6" s="1054"/>
      <c r="JTL6" s="1054"/>
      <c r="JTM6" s="1054" t="s">
        <v>700</v>
      </c>
      <c r="JTN6" s="1054"/>
      <c r="JTO6" s="1054"/>
      <c r="JTP6" s="1054"/>
      <c r="JTQ6" s="1054" t="s">
        <v>700</v>
      </c>
      <c r="JTR6" s="1054"/>
      <c r="JTS6" s="1054"/>
      <c r="JTT6" s="1054"/>
      <c r="JTU6" s="1054" t="s">
        <v>700</v>
      </c>
      <c r="JTV6" s="1054"/>
      <c r="JTW6" s="1054"/>
      <c r="JTX6" s="1054"/>
      <c r="JTY6" s="1054" t="s">
        <v>700</v>
      </c>
      <c r="JTZ6" s="1054"/>
      <c r="JUA6" s="1054"/>
      <c r="JUB6" s="1054"/>
      <c r="JUC6" s="1054" t="s">
        <v>700</v>
      </c>
      <c r="JUD6" s="1054"/>
      <c r="JUE6" s="1054"/>
      <c r="JUF6" s="1054"/>
      <c r="JUG6" s="1054" t="s">
        <v>700</v>
      </c>
      <c r="JUH6" s="1054"/>
      <c r="JUI6" s="1054"/>
      <c r="JUJ6" s="1054"/>
      <c r="JUK6" s="1054" t="s">
        <v>700</v>
      </c>
      <c r="JUL6" s="1054"/>
      <c r="JUM6" s="1054"/>
      <c r="JUN6" s="1054"/>
      <c r="JUO6" s="1054" t="s">
        <v>700</v>
      </c>
      <c r="JUP6" s="1054"/>
      <c r="JUQ6" s="1054"/>
      <c r="JUR6" s="1054"/>
      <c r="JUS6" s="1054" t="s">
        <v>700</v>
      </c>
      <c r="JUT6" s="1054"/>
      <c r="JUU6" s="1054"/>
      <c r="JUV6" s="1054"/>
      <c r="JUW6" s="1054" t="s">
        <v>700</v>
      </c>
      <c r="JUX6" s="1054"/>
      <c r="JUY6" s="1054"/>
      <c r="JUZ6" s="1054"/>
      <c r="JVA6" s="1054" t="s">
        <v>700</v>
      </c>
      <c r="JVB6" s="1054"/>
      <c r="JVC6" s="1054"/>
      <c r="JVD6" s="1054"/>
      <c r="JVE6" s="1054" t="s">
        <v>700</v>
      </c>
      <c r="JVF6" s="1054"/>
      <c r="JVG6" s="1054"/>
      <c r="JVH6" s="1054"/>
      <c r="JVI6" s="1054" t="s">
        <v>700</v>
      </c>
      <c r="JVJ6" s="1054"/>
      <c r="JVK6" s="1054"/>
      <c r="JVL6" s="1054"/>
      <c r="JVM6" s="1054" t="s">
        <v>700</v>
      </c>
      <c r="JVN6" s="1054"/>
      <c r="JVO6" s="1054"/>
      <c r="JVP6" s="1054"/>
      <c r="JVQ6" s="1054" t="s">
        <v>700</v>
      </c>
      <c r="JVR6" s="1054"/>
      <c r="JVS6" s="1054"/>
      <c r="JVT6" s="1054"/>
      <c r="JVU6" s="1054" t="s">
        <v>700</v>
      </c>
      <c r="JVV6" s="1054"/>
      <c r="JVW6" s="1054"/>
      <c r="JVX6" s="1054"/>
      <c r="JVY6" s="1054" t="s">
        <v>700</v>
      </c>
      <c r="JVZ6" s="1054"/>
      <c r="JWA6" s="1054"/>
      <c r="JWB6" s="1054"/>
      <c r="JWC6" s="1054" t="s">
        <v>700</v>
      </c>
      <c r="JWD6" s="1054"/>
      <c r="JWE6" s="1054"/>
      <c r="JWF6" s="1054"/>
      <c r="JWG6" s="1054" t="s">
        <v>700</v>
      </c>
      <c r="JWH6" s="1054"/>
      <c r="JWI6" s="1054"/>
      <c r="JWJ6" s="1054"/>
      <c r="JWK6" s="1054" t="s">
        <v>700</v>
      </c>
      <c r="JWL6" s="1054"/>
      <c r="JWM6" s="1054"/>
      <c r="JWN6" s="1054"/>
      <c r="JWO6" s="1054" t="s">
        <v>700</v>
      </c>
      <c r="JWP6" s="1054"/>
      <c r="JWQ6" s="1054"/>
      <c r="JWR6" s="1054"/>
      <c r="JWS6" s="1054" t="s">
        <v>700</v>
      </c>
      <c r="JWT6" s="1054"/>
      <c r="JWU6" s="1054"/>
      <c r="JWV6" s="1054"/>
      <c r="JWW6" s="1054" t="s">
        <v>700</v>
      </c>
      <c r="JWX6" s="1054"/>
      <c r="JWY6" s="1054"/>
      <c r="JWZ6" s="1054"/>
      <c r="JXA6" s="1054" t="s">
        <v>700</v>
      </c>
      <c r="JXB6" s="1054"/>
      <c r="JXC6" s="1054"/>
      <c r="JXD6" s="1054"/>
      <c r="JXE6" s="1054" t="s">
        <v>700</v>
      </c>
      <c r="JXF6" s="1054"/>
      <c r="JXG6" s="1054"/>
      <c r="JXH6" s="1054"/>
      <c r="JXI6" s="1054" t="s">
        <v>700</v>
      </c>
      <c r="JXJ6" s="1054"/>
      <c r="JXK6" s="1054"/>
      <c r="JXL6" s="1054"/>
      <c r="JXM6" s="1054" t="s">
        <v>700</v>
      </c>
      <c r="JXN6" s="1054"/>
      <c r="JXO6" s="1054"/>
      <c r="JXP6" s="1054"/>
      <c r="JXQ6" s="1054" t="s">
        <v>700</v>
      </c>
      <c r="JXR6" s="1054"/>
      <c r="JXS6" s="1054"/>
      <c r="JXT6" s="1054"/>
      <c r="JXU6" s="1054" t="s">
        <v>700</v>
      </c>
      <c r="JXV6" s="1054"/>
      <c r="JXW6" s="1054"/>
      <c r="JXX6" s="1054"/>
      <c r="JXY6" s="1054" t="s">
        <v>700</v>
      </c>
      <c r="JXZ6" s="1054"/>
      <c r="JYA6" s="1054"/>
      <c r="JYB6" s="1054"/>
      <c r="JYC6" s="1054" t="s">
        <v>700</v>
      </c>
      <c r="JYD6" s="1054"/>
      <c r="JYE6" s="1054"/>
      <c r="JYF6" s="1054"/>
      <c r="JYG6" s="1054" t="s">
        <v>700</v>
      </c>
      <c r="JYH6" s="1054"/>
      <c r="JYI6" s="1054"/>
      <c r="JYJ6" s="1054"/>
      <c r="JYK6" s="1054" t="s">
        <v>700</v>
      </c>
      <c r="JYL6" s="1054"/>
      <c r="JYM6" s="1054"/>
      <c r="JYN6" s="1054"/>
      <c r="JYO6" s="1054" t="s">
        <v>700</v>
      </c>
      <c r="JYP6" s="1054"/>
      <c r="JYQ6" s="1054"/>
      <c r="JYR6" s="1054"/>
      <c r="JYS6" s="1054" t="s">
        <v>700</v>
      </c>
      <c r="JYT6" s="1054"/>
      <c r="JYU6" s="1054"/>
      <c r="JYV6" s="1054"/>
      <c r="JYW6" s="1054" t="s">
        <v>700</v>
      </c>
      <c r="JYX6" s="1054"/>
      <c r="JYY6" s="1054"/>
      <c r="JYZ6" s="1054"/>
      <c r="JZA6" s="1054" t="s">
        <v>700</v>
      </c>
      <c r="JZB6" s="1054"/>
      <c r="JZC6" s="1054"/>
      <c r="JZD6" s="1054"/>
      <c r="JZE6" s="1054" t="s">
        <v>700</v>
      </c>
      <c r="JZF6" s="1054"/>
      <c r="JZG6" s="1054"/>
      <c r="JZH6" s="1054"/>
      <c r="JZI6" s="1054" t="s">
        <v>700</v>
      </c>
      <c r="JZJ6" s="1054"/>
      <c r="JZK6" s="1054"/>
      <c r="JZL6" s="1054"/>
      <c r="JZM6" s="1054" t="s">
        <v>700</v>
      </c>
      <c r="JZN6" s="1054"/>
      <c r="JZO6" s="1054"/>
      <c r="JZP6" s="1054"/>
      <c r="JZQ6" s="1054" t="s">
        <v>700</v>
      </c>
      <c r="JZR6" s="1054"/>
      <c r="JZS6" s="1054"/>
      <c r="JZT6" s="1054"/>
      <c r="JZU6" s="1054" t="s">
        <v>700</v>
      </c>
      <c r="JZV6" s="1054"/>
      <c r="JZW6" s="1054"/>
      <c r="JZX6" s="1054"/>
      <c r="JZY6" s="1054" t="s">
        <v>700</v>
      </c>
      <c r="JZZ6" s="1054"/>
      <c r="KAA6" s="1054"/>
      <c r="KAB6" s="1054"/>
      <c r="KAC6" s="1054" t="s">
        <v>700</v>
      </c>
      <c r="KAD6" s="1054"/>
      <c r="KAE6" s="1054"/>
      <c r="KAF6" s="1054"/>
      <c r="KAG6" s="1054" t="s">
        <v>700</v>
      </c>
      <c r="KAH6" s="1054"/>
      <c r="KAI6" s="1054"/>
      <c r="KAJ6" s="1054"/>
      <c r="KAK6" s="1054" t="s">
        <v>700</v>
      </c>
      <c r="KAL6" s="1054"/>
      <c r="KAM6" s="1054"/>
      <c r="KAN6" s="1054"/>
      <c r="KAO6" s="1054" t="s">
        <v>700</v>
      </c>
      <c r="KAP6" s="1054"/>
      <c r="KAQ6" s="1054"/>
      <c r="KAR6" s="1054"/>
      <c r="KAS6" s="1054" t="s">
        <v>700</v>
      </c>
      <c r="KAT6" s="1054"/>
      <c r="KAU6" s="1054"/>
      <c r="KAV6" s="1054"/>
      <c r="KAW6" s="1054" t="s">
        <v>700</v>
      </c>
      <c r="KAX6" s="1054"/>
      <c r="KAY6" s="1054"/>
      <c r="KAZ6" s="1054"/>
      <c r="KBA6" s="1054" t="s">
        <v>700</v>
      </c>
      <c r="KBB6" s="1054"/>
      <c r="KBC6" s="1054"/>
      <c r="KBD6" s="1054"/>
      <c r="KBE6" s="1054" t="s">
        <v>700</v>
      </c>
      <c r="KBF6" s="1054"/>
      <c r="KBG6" s="1054"/>
      <c r="KBH6" s="1054"/>
      <c r="KBI6" s="1054" t="s">
        <v>700</v>
      </c>
      <c r="KBJ6" s="1054"/>
      <c r="KBK6" s="1054"/>
      <c r="KBL6" s="1054"/>
      <c r="KBM6" s="1054" t="s">
        <v>700</v>
      </c>
      <c r="KBN6" s="1054"/>
      <c r="KBO6" s="1054"/>
      <c r="KBP6" s="1054"/>
      <c r="KBQ6" s="1054" t="s">
        <v>700</v>
      </c>
      <c r="KBR6" s="1054"/>
      <c r="KBS6" s="1054"/>
      <c r="KBT6" s="1054"/>
      <c r="KBU6" s="1054" t="s">
        <v>700</v>
      </c>
      <c r="KBV6" s="1054"/>
      <c r="KBW6" s="1054"/>
      <c r="KBX6" s="1054"/>
      <c r="KBY6" s="1054" t="s">
        <v>700</v>
      </c>
      <c r="KBZ6" s="1054"/>
      <c r="KCA6" s="1054"/>
      <c r="KCB6" s="1054"/>
      <c r="KCC6" s="1054" t="s">
        <v>700</v>
      </c>
      <c r="KCD6" s="1054"/>
      <c r="KCE6" s="1054"/>
      <c r="KCF6" s="1054"/>
      <c r="KCG6" s="1054" t="s">
        <v>700</v>
      </c>
      <c r="KCH6" s="1054"/>
      <c r="KCI6" s="1054"/>
      <c r="KCJ6" s="1054"/>
      <c r="KCK6" s="1054" t="s">
        <v>700</v>
      </c>
      <c r="KCL6" s="1054"/>
      <c r="KCM6" s="1054"/>
      <c r="KCN6" s="1054"/>
      <c r="KCO6" s="1054" t="s">
        <v>700</v>
      </c>
      <c r="KCP6" s="1054"/>
      <c r="KCQ6" s="1054"/>
      <c r="KCR6" s="1054"/>
      <c r="KCS6" s="1054" t="s">
        <v>700</v>
      </c>
      <c r="KCT6" s="1054"/>
      <c r="KCU6" s="1054"/>
      <c r="KCV6" s="1054"/>
      <c r="KCW6" s="1054" t="s">
        <v>700</v>
      </c>
      <c r="KCX6" s="1054"/>
      <c r="KCY6" s="1054"/>
      <c r="KCZ6" s="1054"/>
      <c r="KDA6" s="1054" t="s">
        <v>700</v>
      </c>
      <c r="KDB6" s="1054"/>
      <c r="KDC6" s="1054"/>
      <c r="KDD6" s="1054"/>
      <c r="KDE6" s="1054" t="s">
        <v>700</v>
      </c>
      <c r="KDF6" s="1054"/>
      <c r="KDG6" s="1054"/>
      <c r="KDH6" s="1054"/>
      <c r="KDI6" s="1054" t="s">
        <v>700</v>
      </c>
      <c r="KDJ6" s="1054"/>
      <c r="KDK6" s="1054"/>
      <c r="KDL6" s="1054"/>
      <c r="KDM6" s="1054" t="s">
        <v>700</v>
      </c>
      <c r="KDN6" s="1054"/>
      <c r="KDO6" s="1054"/>
      <c r="KDP6" s="1054"/>
      <c r="KDQ6" s="1054" t="s">
        <v>700</v>
      </c>
      <c r="KDR6" s="1054"/>
      <c r="KDS6" s="1054"/>
      <c r="KDT6" s="1054"/>
      <c r="KDU6" s="1054" t="s">
        <v>700</v>
      </c>
      <c r="KDV6" s="1054"/>
      <c r="KDW6" s="1054"/>
      <c r="KDX6" s="1054"/>
      <c r="KDY6" s="1054" t="s">
        <v>700</v>
      </c>
      <c r="KDZ6" s="1054"/>
      <c r="KEA6" s="1054"/>
      <c r="KEB6" s="1054"/>
      <c r="KEC6" s="1054" t="s">
        <v>700</v>
      </c>
      <c r="KED6" s="1054"/>
      <c r="KEE6" s="1054"/>
      <c r="KEF6" s="1054"/>
      <c r="KEG6" s="1054" t="s">
        <v>700</v>
      </c>
      <c r="KEH6" s="1054"/>
      <c r="KEI6" s="1054"/>
      <c r="KEJ6" s="1054"/>
      <c r="KEK6" s="1054" t="s">
        <v>700</v>
      </c>
      <c r="KEL6" s="1054"/>
      <c r="KEM6" s="1054"/>
      <c r="KEN6" s="1054"/>
      <c r="KEO6" s="1054" t="s">
        <v>700</v>
      </c>
      <c r="KEP6" s="1054"/>
      <c r="KEQ6" s="1054"/>
      <c r="KER6" s="1054"/>
      <c r="KES6" s="1054" t="s">
        <v>700</v>
      </c>
      <c r="KET6" s="1054"/>
      <c r="KEU6" s="1054"/>
      <c r="KEV6" s="1054"/>
      <c r="KEW6" s="1054" t="s">
        <v>700</v>
      </c>
      <c r="KEX6" s="1054"/>
      <c r="KEY6" s="1054"/>
      <c r="KEZ6" s="1054"/>
      <c r="KFA6" s="1054" t="s">
        <v>700</v>
      </c>
      <c r="KFB6" s="1054"/>
      <c r="KFC6" s="1054"/>
      <c r="KFD6" s="1054"/>
      <c r="KFE6" s="1054" t="s">
        <v>700</v>
      </c>
      <c r="KFF6" s="1054"/>
      <c r="KFG6" s="1054"/>
      <c r="KFH6" s="1054"/>
      <c r="KFI6" s="1054" t="s">
        <v>700</v>
      </c>
      <c r="KFJ6" s="1054"/>
      <c r="KFK6" s="1054"/>
      <c r="KFL6" s="1054"/>
      <c r="KFM6" s="1054" t="s">
        <v>700</v>
      </c>
      <c r="KFN6" s="1054"/>
      <c r="KFO6" s="1054"/>
      <c r="KFP6" s="1054"/>
      <c r="KFQ6" s="1054" t="s">
        <v>700</v>
      </c>
      <c r="KFR6" s="1054"/>
      <c r="KFS6" s="1054"/>
      <c r="KFT6" s="1054"/>
      <c r="KFU6" s="1054" t="s">
        <v>700</v>
      </c>
      <c r="KFV6" s="1054"/>
      <c r="KFW6" s="1054"/>
      <c r="KFX6" s="1054"/>
      <c r="KFY6" s="1054" t="s">
        <v>700</v>
      </c>
      <c r="KFZ6" s="1054"/>
      <c r="KGA6" s="1054"/>
      <c r="KGB6" s="1054"/>
      <c r="KGC6" s="1054" t="s">
        <v>700</v>
      </c>
      <c r="KGD6" s="1054"/>
      <c r="KGE6" s="1054"/>
      <c r="KGF6" s="1054"/>
      <c r="KGG6" s="1054" t="s">
        <v>700</v>
      </c>
      <c r="KGH6" s="1054"/>
      <c r="KGI6" s="1054"/>
      <c r="KGJ6" s="1054"/>
      <c r="KGK6" s="1054" t="s">
        <v>700</v>
      </c>
      <c r="KGL6" s="1054"/>
      <c r="KGM6" s="1054"/>
      <c r="KGN6" s="1054"/>
      <c r="KGO6" s="1054" t="s">
        <v>700</v>
      </c>
      <c r="KGP6" s="1054"/>
      <c r="KGQ6" s="1054"/>
      <c r="KGR6" s="1054"/>
      <c r="KGS6" s="1054" t="s">
        <v>700</v>
      </c>
      <c r="KGT6" s="1054"/>
      <c r="KGU6" s="1054"/>
      <c r="KGV6" s="1054"/>
      <c r="KGW6" s="1054" t="s">
        <v>700</v>
      </c>
      <c r="KGX6" s="1054"/>
      <c r="KGY6" s="1054"/>
      <c r="KGZ6" s="1054"/>
      <c r="KHA6" s="1054" t="s">
        <v>700</v>
      </c>
      <c r="KHB6" s="1054"/>
      <c r="KHC6" s="1054"/>
      <c r="KHD6" s="1054"/>
      <c r="KHE6" s="1054" t="s">
        <v>700</v>
      </c>
      <c r="KHF6" s="1054"/>
      <c r="KHG6" s="1054"/>
      <c r="KHH6" s="1054"/>
      <c r="KHI6" s="1054" t="s">
        <v>700</v>
      </c>
      <c r="KHJ6" s="1054"/>
      <c r="KHK6" s="1054"/>
      <c r="KHL6" s="1054"/>
      <c r="KHM6" s="1054" t="s">
        <v>700</v>
      </c>
      <c r="KHN6" s="1054"/>
      <c r="KHO6" s="1054"/>
      <c r="KHP6" s="1054"/>
      <c r="KHQ6" s="1054" t="s">
        <v>700</v>
      </c>
      <c r="KHR6" s="1054"/>
      <c r="KHS6" s="1054"/>
      <c r="KHT6" s="1054"/>
      <c r="KHU6" s="1054" t="s">
        <v>700</v>
      </c>
      <c r="KHV6" s="1054"/>
      <c r="KHW6" s="1054"/>
      <c r="KHX6" s="1054"/>
      <c r="KHY6" s="1054" t="s">
        <v>700</v>
      </c>
      <c r="KHZ6" s="1054"/>
      <c r="KIA6" s="1054"/>
      <c r="KIB6" s="1054"/>
      <c r="KIC6" s="1054" t="s">
        <v>700</v>
      </c>
      <c r="KID6" s="1054"/>
      <c r="KIE6" s="1054"/>
      <c r="KIF6" s="1054"/>
      <c r="KIG6" s="1054" t="s">
        <v>700</v>
      </c>
      <c r="KIH6" s="1054"/>
      <c r="KII6" s="1054"/>
      <c r="KIJ6" s="1054"/>
      <c r="KIK6" s="1054" t="s">
        <v>700</v>
      </c>
      <c r="KIL6" s="1054"/>
      <c r="KIM6" s="1054"/>
      <c r="KIN6" s="1054"/>
      <c r="KIO6" s="1054" t="s">
        <v>700</v>
      </c>
      <c r="KIP6" s="1054"/>
      <c r="KIQ6" s="1054"/>
      <c r="KIR6" s="1054"/>
      <c r="KIS6" s="1054" t="s">
        <v>700</v>
      </c>
      <c r="KIT6" s="1054"/>
      <c r="KIU6" s="1054"/>
      <c r="KIV6" s="1054"/>
      <c r="KIW6" s="1054" t="s">
        <v>700</v>
      </c>
      <c r="KIX6" s="1054"/>
      <c r="KIY6" s="1054"/>
      <c r="KIZ6" s="1054"/>
      <c r="KJA6" s="1054" t="s">
        <v>700</v>
      </c>
      <c r="KJB6" s="1054"/>
      <c r="KJC6" s="1054"/>
      <c r="KJD6" s="1054"/>
      <c r="KJE6" s="1054" t="s">
        <v>700</v>
      </c>
      <c r="KJF6" s="1054"/>
      <c r="KJG6" s="1054"/>
      <c r="KJH6" s="1054"/>
      <c r="KJI6" s="1054" t="s">
        <v>700</v>
      </c>
      <c r="KJJ6" s="1054"/>
      <c r="KJK6" s="1054"/>
      <c r="KJL6" s="1054"/>
      <c r="KJM6" s="1054" t="s">
        <v>700</v>
      </c>
      <c r="KJN6" s="1054"/>
      <c r="KJO6" s="1054"/>
      <c r="KJP6" s="1054"/>
      <c r="KJQ6" s="1054" t="s">
        <v>700</v>
      </c>
      <c r="KJR6" s="1054"/>
      <c r="KJS6" s="1054"/>
      <c r="KJT6" s="1054"/>
      <c r="KJU6" s="1054" t="s">
        <v>700</v>
      </c>
      <c r="KJV6" s="1054"/>
      <c r="KJW6" s="1054"/>
      <c r="KJX6" s="1054"/>
      <c r="KJY6" s="1054" t="s">
        <v>700</v>
      </c>
      <c r="KJZ6" s="1054"/>
      <c r="KKA6" s="1054"/>
      <c r="KKB6" s="1054"/>
      <c r="KKC6" s="1054" t="s">
        <v>700</v>
      </c>
      <c r="KKD6" s="1054"/>
      <c r="KKE6" s="1054"/>
      <c r="KKF6" s="1054"/>
      <c r="KKG6" s="1054" t="s">
        <v>700</v>
      </c>
      <c r="KKH6" s="1054"/>
      <c r="KKI6" s="1054"/>
      <c r="KKJ6" s="1054"/>
      <c r="KKK6" s="1054" t="s">
        <v>700</v>
      </c>
      <c r="KKL6" s="1054"/>
      <c r="KKM6" s="1054"/>
      <c r="KKN6" s="1054"/>
      <c r="KKO6" s="1054" t="s">
        <v>700</v>
      </c>
      <c r="KKP6" s="1054"/>
      <c r="KKQ6" s="1054"/>
      <c r="KKR6" s="1054"/>
      <c r="KKS6" s="1054" t="s">
        <v>700</v>
      </c>
      <c r="KKT6" s="1054"/>
      <c r="KKU6" s="1054"/>
      <c r="KKV6" s="1054"/>
      <c r="KKW6" s="1054" t="s">
        <v>700</v>
      </c>
      <c r="KKX6" s="1054"/>
      <c r="KKY6" s="1054"/>
      <c r="KKZ6" s="1054"/>
      <c r="KLA6" s="1054" t="s">
        <v>700</v>
      </c>
      <c r="KLB6" s="1054"/>
      <c r="KLC6" s="1054"/>
      <c r="KLD6" s="1054"/>
      <c r="KLE6" s="1054" t="s">
        <v>700</v>
      </c>
      <c r="KLF6" s="1054"/>
      <c r="KLG6" s="1054"/>
      <c r="KLH6" s="1054"/>
      <c r="KLI6" s="1054" t="s">
        <v>700</v>
      </c>
      <c r="KLJ6" s="1054"/>
      <c r="KLK6" s="1054"/>
      <c r="KLL6" s="1054"/>
      <c r="KLM6" s="1054" t="s">
        <v>700</v>
      </c>
      <c r="KLN6" s="1054"/>
      <c r="KLO6" s="1054"/>
      <c r="KLP6" s="1054"/>
      <c r="KLQ6" s="1054" t="s">
        <v>700</v>
      </c>
      <c r="KLR6" s="1054"/>
      <c r="KLS6" s="1054"/>
      <c r="KLT6" s="1054"/>
      <c r="KLU6" s="1054" t="s">
        <v>700</v>
      </c>
      <c r="KLV6" s="1054"/>
      <c r="KLW6" s="1054"/>
      <c r="KLX6" s="1054"/>
      <c r="KLY6" s="1054" t="s">
        <v>700</v>
      </c>
      <c r="KLZ6" s="1054"/>
      <c r="KMA6" s="1054"/>
      <c r="KMB6" s="1054"/>
      <c r="KMC6" s="1054" t="s">
        <v>700</v>
      </c>
      <c r="KMD6" s="1054"/>
      <c r="KME6" s="1054"/>
      <c r="KMF6" s="1054"/>
      <c r="KMG6" s="1054" t="s">
        <v>700</v>
      </c>
      <c r="KMH6" s="1054"/>
      <c r="KMI6" s="1054"/>
      <c r="KMJ6" s="1054"/>
      <c r="KMK6" s="1054" t="s">
        <v>700</v>
      </c>
      <c r="KML6" s="1054"/>
      <c r="KMM6" s="1054"/>
      <c r="KMN6" s="1054"/>
      <c r="KMO6" s="1054" t="s">
        <v>700</v>
      </c>
      <c r="KMP6" s="1054"/>
      <c r="KMQ6" s="1054"/>
      <c r="KMR6" s="1054"/>
      <c r="KMS6" s="1054" t="s">
        <v>700</v>
      </c>
      <c r="KMT6" s="1054"/>
      <c r="KMU6" s="1054"/>
      <c r="KMV6" s="1054"/>
      <c r="KMW6" s="1054" t="s">
        <v>700</v>
      </c>
      <c r="KMX6" s="1054"/>
      <c r="KMY6" s="1054"/>
      <c r="KMZ6" s="1054"/>
      <c r="KNA6" s="1054" t="s">
        <v>700</v>
      </c>
      <c r="KNB6" s="1054"/>
      <c r="KNC6" s="1054"/>
      <c r="KND6" s="1054"/>
      <c r="KNE6" s="1054" t="s">
        <v>700</v>
      </c>
      <c r="KNF6" s="1054"/>
      <c r="KNG6" s="1054"/>
      <c r="KNH6" s="1054"/>
      <c r="KNI6" s="1054" t="s">
        <v>700</v>
      </c>
      <c r="KNJ6" s="1054"/>
      <c r="KNK6" s="1054"/>
      <c r="KNL6" s="1054"/>
      <c r="KNM6" s="1054" t="s">
        <v>700</v>
      </c>
      <c r="KNN6" s="1054"/>
      <c r="KNO6" s="1054"/>
      <c r="KNP6" s="1054"/>
      <c r="KNQ6" s="1054" t="s">
        <v>700</v>
      </c>
      <c r="KNR6" s="1054"/>
      <c r="KNS6" s="1054"/>
      <c r="KNT6" s="1054"/>
      <c r="KNU6" s="1054" t="s">
        <v>700</v>
      </c>
      <c r="KNV6" s="1054"/>
      <c r="KNW6" s="1054"/>
      <c r="KNX6" s="1054"/>
      <c r="KNY6" s="1054" t="s">
        <v>700</v>
      </c>
      <c r="KNZ6" s="1054"/>
      <c r="KOA6" s="1054"/>
      <c r="KOB6" s="1054"/>
      <c r="KOC6" s="1054" t="s">
        <v>700</v>
      </c>
      <c r="KOD6" s="1054"/>
      <c r="KOE6" s="1054"/>
      <c r="KOF6" s="1054"/>
      <c r="KOG6" s="1054" t="s">
        <v>700</v>
      </c>
      <c r="KOH6" s="1054"/>
      <c r="KOI6" s="1054"/>
      <c r="KOJ6" s="1054"/>
      <c r="KOK6" s="1054" t="s">
        <v>700</v>
      </c>
      <c r="KOL6" s="1054"/>
      <c r="KOM6" s="1054"/>
      <c r="KON6" s="1054"/>
      <c r="KOO6" s="1054" t="s">
        <v>700</v>
      </c>
      <c r="KOP6" s="1054"/>
      <c r="KOQ6" s="1054"/>
      <c r="KOR6" s="1054"/>
      <c r="KOS6" s="1054" t="s">
        <v>700</v>
      </c>
      <c r="KOT6" s="1054"/>
      <c r="KOU6" s="1054"/>
      <c r="KOV6" s="1054"/>
      <c r="KOW6" s="1054" t="s">
        <v>700</v>
      </c>
      <c r="KOX6" s="1054"/>
      <c r="KOY6" s="1054"/>
      <c r="KOZ6" s="1054"/>
      <c r="KPA6" s="1054" t="s">
        <v>700</v>
      </c>
      <c r="KPB6" s="1054"/>
      <c r="KPC6" s="1054"/>
      <c r="KPD6" s="1054"/>
      <c r="KPE6" s="1054" t="s">
        <v>700</v>
      </c>
      <c r="KPF6" s="1054"/>
      <c r="KPG6" s="1054"/>
      <c r="KPH6" s="1054"/>
      <c r="KPI6" s="1054" t="s">
        <v>700</v>
      </c>
      <c r="KPJ6" s="1054"/>
      <c r="KPK6" s="1054"/>
      <c r="KPL6" s="1054"/>
      <c r="KPM6" s="1054" t="s">
        <v>700</v>
      </c>
      <c r="KPN6" s="1054"/>
      <c r="KPO6" s="1054"/>
      <c r="KPP6" s="1054"/>
      <c r="KPQ6" s="1054" t="s">
        <v>700</v>
      </c>
      <c r="KPR6" s="1054"/>
      <c r="KPS6" s="1054"/>
      <c r="KPT6" s="1054"/>
      <c r="KPU6" s="1054" t="s">
        <v>700</v>
      </c>
      <c r="KPV6" s="1054"/>
      <c r="KPW6" s="1054"/>
      <c r="KPX6" s="1054"/>
      <c r="KPY6" s="1054" t="s">
        <v>700</v>
      </c>
      <c r="KPZ6" s="1054"/>
      <c r="KQA6" s="1054"/>
      <c r="KQB6" s="1054"/>
      <c r="KQC6" s="1054" t="s">
        <v>700</v>
      </c>
      <c r="KQD6" s="1054"/>
      <c r="KQE6" s="1054"/>
      <c r="KQF6" s="1054"/>
      <c r="KQG6" s="1054" t="s">
        <v>700</v>
      </c>
      <c r="KQH6" s="1054"/>
      <c r="KQI6" s="1054"/>
      <c r="KQJ6" s="1054"/>
      <c r="KQK6" s="1054" t="s">
        <v>700</v>
      </c>
      <c r="KQL6" s="1054"/>
      <c r="KQM6" s="1054"/>
      <c r="KQN6" s="1054"/>
      <c r="KQO6" s="1054" t="s">
        <v>700</v>
      </c>
      <c r="KQP6" s="1054"/>
      <c r="KQQ6" s="1054"/>
      <c r="KQR6" s="1054"/>
      <c r="KQS6" s="1054" t="s">
        <v>700</v>
      </c>
      <c r="KQT6" s="1054"/>
      <c r="KQU6" s="1054"/>
      <c r="KQV6" s="1054"/>
      <c r="KQW6" s="1054" t="s">
        <v>700</v>
      </c>
      <c r="KQX6" s="1054"/>
      <c r="KQY6" s="1054"/>
      <c r="KQZ6" s="1054"/>
      <c r="KRA6" s="1054" t="s">
        <v>700</v>
      </c>
      <c r="KRB6" s="1054"/>
      <c r="KRC6" s="1054"/>
      <c r="KRD6" s="1054"/>
      <c r="KRE6" s="1054" t="s">
        <v>700</v>
      </c>
      <c r="KRF6" s="1054"/>
      <c r="KRG6" s="1054"/>
      <c r="KRH6" s="1054"/>
      <c r="KRI6" s="1054" t="s">
        <v>700</v>
      </c>
      <c r="KRJ6" s="1054"/>
      <c r="KRK6" s="1054"/>
      <c r="KRL6" s="1054"/>
      <c r="KRM6" s="1054" t="s">
        <v>700</v>
      </c>
      <c r="KRN6" s="1054"/>
      <c r="KRO6" s="1054"/>
      <c r="KRP6" s="1054"/>
      <c r="KRQ6" s="1054" t="s">
        <v>700</v>
      </c>
      <c r="KRR6" s="1054"/>
      <c r="KRS6" s="1054"/>
      <c r="KRT6" s="1054"/>
      <c r="KRU6" s="1054" t="s">
        <v>700</v>
      </c>
      <c r="KRV6" s="1054"/>
      <c r="KRW6" s="1054"/>
      <c r="KRX6" s="1054"/>
      <c r="KRY6" s="1054" t="s">
        <v>700</v>
      </c>
      <c r="KRZ6" s="1054"/>
      <c r="KSA6" s="1054"/>
      <c r="KSB6" s="1054"/>
      <c r="KSC6" s="1054" t="s">
        <v>700</v>
      </c>
      <c r="KSD6" s="1054"/>
      <c r="KSE6" s="1054"/>
      <c r="KSF6" s="1054"/>
      <c r="KSG6" s="1054" t="s">
        <v>700</v>
      </c>
      <c r="KSH6" s="1054"/>
      <c r="KSI6" s="1054"/>
      <c r="KSJ6" s="1054"/>
      <c r="KSK6" s="1054" t="s">
        <v>700</v>
      </c>
      <c r="KSL6" s="1054"/>
      <c r="KSM6" s="1054"/>
      <c r="KSN6" s="1054"/>
      <c r="KSO6" s="1054" t="s">
        <v>700</v>
      </c>
      <c r="KSP6" s="1054"/>
      <c r="KSQ6" s="1054"/>
      <c r="KSR6" s="1054"/>
      <c r="KSS6" s="1054" t="s">
        <v>700</v>
      </c>
      <c r="KST6" s="1054"/>
      <c r="KSU6" s="1054"/>
      <c r="KSV6" s="1054"/>
      <c r="KSW6" s="1054" t="s">
        <v>700</v>
      </c>
      <c r="KSX6" s="1054"/>
      <c r="KSY6" s="1054"/>
      <c r="KSZ6" s="1054"/>
      <c r="KTA6" s="1054" t="s">
        <v>700</v>
      </c>
      <c r="KTB6" s="1054"/>
      <c r="KTC6" s="1054"/>
      <c r="KTD6" s="1054"/>
      <c r="KTE6" s="1054" t="s">
        <v>700</v>
      </c>
      <c r="KTF6" s="1054"/>
      <c r="KTG6" s="1054"/>
      <c r="KTH6" s="1054"/>
      <c r="KTI6" s="1054" t="s">
        <v>700</v>
      </c>
      <c r="KTJ6" s="1054"/>
      <c r="KTK6" s="1054"/>
      <c r="KTL6" s="1054"/>
      <c r="KTM6" s="1054" t="s">
        <v>700</v>
      </c>
      <c r="KTN6" s="1054"/>
      <c r="KTO6" s="1054"/>
      <c r="KTP6" s="1054"/>
      <c r="KTQ6" s="1054" t="s">
        <v>700</v>
      </c>
      <c r="KTR6" s="1054"/>
      <c r="KTS6" s="1054"/>
      <c r="KTT6" s="1054"/>
      <c r="KTU6" s="1054" t="s">
        <v>700</v>
      </c>
      <c r="KTV6" s="1054"/>
      <c r="KTW6" s="1054"/>
      <c r="KTX6" s="1054"/>
      <c r="KTY6" s="1054" t="s">
        <v>700</v>
      </c>
      <c r="KTZ6" s="1054"/>
      <c r="KUA6" s="1054"/>
      <c r="KUB6" s="1054"/>
      <c r="KUC6" s="1054" t="s">
        <v>700</v>
      </c>
      <c r="KUD6" s="1054"/>
      <c r="KUE6" s="1054"/>
      <c r="KUF6" s="1054"/>
      <c r="KUG6" s="1054" t="s">
        <v>700</v>
      </c>
      <c r="KUH6" s="1054"/>
      <c r="KUI6" s="1054"/>
      <c r="KUJ6" s="1054"/>
      <c r="KUK6" s="1054" t="s">
        <v>700</v>
      </c>
      <c r="KUL6" s="1054"/>
      <c r="KUM6" s="1054"/>
      <c r="KUN6" s="1054"/>
      <c r="KUO6" s="1054" t="s">
        <v>700</v>
      </c>
      <c r="KUP6" s="1054"/>
      <c r="KUQ6" s="1054"/>
      <c r="KUR6" s="1054"/>
      <c r="KUS6" s="1054" t="s">
        <v>700</v>
      </c>
      <c r="KUT6" s="1054"/>
      <c r="KUU6" s="1054"/>
      <c r="KUV6" s="1054"/>
      <c r="KUW6" s="1054" t="s">
        <v>700</v>
      </c>
      <c r="KUX6" s="1054"/>
      <c r="KUY6" s="1054"/>
      <c r="KUZ6" s="1054"/>
      <c r="KVA6" s="1054" t="s">
        <v>700</v>
      </c>
      <c r="KVB6" s="1054"/>
      <c r="KVC6" s="1054"/>
      <c r="KVD6" s="1054"/>
      <c r="KVE6" s="1054" t="s">
        <v>700</v>
      </c>
      <c r="KVF6" s="1054"/>
      <c r="KVG6" s="1054"/>
      <c r="KVH6" s="1054"/>
      <c r="KVI6" s="1054" t="s">
        <v>700</v>
      </c>
      <c r="KVJ6" s="1054"/>
      <c r="KVK6" s="1054"/>
      <c r="KVL6" s="1054"/>
      <c r="KVM6" s="1054" t="s">
        <v>700</v>
      </c>
      <c r="KVN6" s="1054"/>
      <c r="KVO6" s="1054"/>
      <c r="KVP6" s="1054"/>
      <c r="KVQ6" s="1054" t="s">
        <v>700</v>
      </c>
      <c r="KVR6" s="1054"/>
      <c r="KVS6" s="1054"/>
      <c r="KVT6" s="1054"/>
      <c r="KVU6" s="1054" t="s">
        <v>700</v>
      </c>
      <c r="KVV6" s="1054"/>
      <c r="KVW6" s="1054"/>
      <c r="KVX6" s="1054"/>
      <c r="KVY6" s="1054" t="s">
        <v>700</v>
      </c>
      <c r="KVZ6" s="1054"/>
      <c r="KWA6" s="1054"/>
      <c r="KWB6" s="1054"/>
      <c r="KWC6" s="1054" t="s">
        <v>700</v>
      </c>
      <c r="KWD6" s="1054"/>
      <c r="KWE6" s="1054"/>
      <c r="KWF6" s="1054"/>
      <c r="KWG6" s="1054" t="s">
        <v>700</v>
      </c>
      <c r="KWH6" s="1054"/>
      <c r="KWI6" s="1054"/>
      <c r="KWJ6" s="1054"/>
      <c r="KWK6" s="1054" t="s">
        <v>700</v>
      </c>
      <c r="KWL6" s="1054"/>
      <c r="KWM6" s="1054"/>
      <c r="KWN6" s="1054"/>
      <c r="KWO6" s="1054" t="s">
        <v>700</v>
      </c>
      <c r="KWP6" s="1054"/>
      <c r="KWQ6" s="1054"/>
      <c r="KWR6" s="1054"/>
      <c r="KWS6" s="1054" t="s">
        <v>700</v>
      </c>
      <c r="KWT6" s="1054"/>
      <c r="KWU6" s="1054"/>
      <c r="KWV6" s="1054"/>
      <c r="KWW6" s="1054" t="s">
        <v>700</v>
      </c>
      <c r="KWX6" s="1054"/>
      <c r="KWY6" s="1054"/>
      <c r="KWZ6" s="1054"/>
      <c r="KXA6" s="1054" t="s">
        <v>700</v>
      </c>
      <c r="KXB6" s="1054"/>
      <c r="KXC6" s="1054"/>
      <c r="KXD6" s="1054"/>
      <c r="KXE6" s="1054" t="s">
        <v>700</v>
      </c>
      <c r="KXF6" s="1054"/>
      <c r="KXG6" s="1054"/>
      <c r="KXH6" s="1054"/>
      <c r="KXI6" s="1054" t="s">
        <v>700</v>
      </c>
      <c r="KXJ6" s="1054"/>
      <c r="KXK6" s="1054"/>
      <c r="KXL6" s="1054"/>
      <c r="KXM6" s="1054" t="s">
        <v>700</v>
      </c>
      <c r="KXN6" s="1054"/>
      <c r="KXO6" s="1054"/>
      <c r="KXP6" s="1054"/>
      <c r="KXQ6" s="1054" t="s">
        <v>700</v>
      </c>
      <c r="KXR6" s="1054"/>
      <c r="KXS6" s="1054"/>
      <c r="KXT6" s="1054"/>
      <c r="KXU6" s="1054" t="s">
        <v>700</v>
      </c>
      <c r="KXV6" s="1054"/>
      <c r="KXW6" s="1054"/>
      <c r="KXX6" s="1054"/>
      <c r="KXY6" s="1054" t="s">
        <v>700</v>
      </c>
      <c r="KXZ6" s="1054"/>
      <c r="KYA6" s="1054"/>
      <c r="KYB6" s="1054"/>
      <c r="KYC6" s="1054" t="s">
        <v>700</v>
      </c>
      <c r="KYD6" s="1054"/>
      <c r="KYE6" s="1054"/>
      <c r="KYF6" s="1054"/>
      <c r="KYG6" s="1054" t="s">
        <v>700</v>
      </c>
      <c r="KYH6" s="1054"/>
      <c r="KYI6" s="1054"/>
      <c r="KYJ6" s="1054"/>
      <c r="KYK6" s="1054" t="s">
        <v>700</v>
      </c>
      <c r="KYL6" s="1054"/>
      <c r="KYM6" s="1054"/>
      <c r="KYN6" s="1054"/>
      <c r="KYO6" s="1054" t="s">
        <v>700</v>
      </c>
      <c r="KYP6" s="1054"/>
      <c r="KYQ6" s="1054"/>
      <c r="KYR6" s="1054"/>
      <c r="KYS6" s="1054" t="s">
        <v>700</v>
      </c>
      <c r="KYT6" s="1054"/>
      <c r="KYU6" s="1054"/>
      <c r="KYV6" s="1054"/>
      <c r="KYW6" s="1054" t="s">
        <v>700</v>
      </c>
      <c r="KYX6" s="1054"/>
      <c r="KYY6" s="1054"/>
      <c r="KYZ6" s="1054"/>
      <c r="KZA6" s="1054" t="s">
        <v>700</v>
      </c>
      <c r="KZB6" s="1054"/>
      <c r="KZC6" s="1054"/>
      <c r="KZD6" s="1054"/>
      <c r="KZE6" s="1054" t="s">
        <v>700</v>
      </c>
      <c r="KZF6" s="1054"/>
      <c r="KZG6" s="1054"/>
      <c r="KZH6" s="1054"/>
      <c r="KZI6" s="1054" t="s">
        <v>700</v>
      </c>
      <c r="KZJ6" s="1054"/>
      <c r="KZK6" s="1054"/>
      <c r="KZL6" s="1054"/>
      <c r="KZM6" s="1054" t="s">
        <v>700</v>
      </c>
      <c r="KZN6" s="1054"/>
      <c r="KZO6" s="1054"/>
      <c r="KZP6" s="1054"/>
      <c r="KZQ6" s="1054" t="s">
        <v>700</v>
      </c>
      <c r="KZR6" s="1054"/>
      <c r="KZS6" s="1054"/>
      <c r="KZT6" s="1054"/>
      <c r="KZU6" s="1054" t="s">
        <v>700</v>
      </c>
      <c r="KZV6" s="1054"/>
      <c r="KZW6" s="1054"/>
      <c r="KZX6" s="1054"/>
      <c r="KZY6" s="1054" t="s">
        <v>700</v>
      </c>
      <c r="KZZ6" s="1054"/>
      <c r="LAA6" s="1054"/>
      <c r="LAB6" s="1054"/>
      <c r="LAC6" s="1054" t="s">
        <v>700</v>
      </c>
      <c r="LAD6" s="1054"/>
      <c r="LAE6" s="1054"/>
      <c r="LAF6" s="1054"/>
      <c r="LAG6" s="1054" t="s">
        <v>700</v>
      </c>
      <c r="LAH6" s="1054"/>
      <c r="LAI6" s="1054"/>
      <c r="LAJ6" s="1054"/>
      <c r="LAK6" s="1054" t="s">
        <v>700</v>
      </c>
      <c r="LAL6" s="1054"/>
      <c r="LAM6" s="1054"/>
      <c r="LAN6" s="1054"/>
      <c r="LAO6" s="1054" t="s">
        <v>700</v>
      </c>
      <c r="LAP6" s="1054"/>
      <c r="LAQ6" s="1054"/>
      <c r="LAR6" s="1054"/>
      <c r="LAS6" s="1054" t="s">
        <v>700</v>
      </c>
      <c r="LAT6" s="1054"/>
      <c r="LAU6" s="1054"/>
      <c r="LAV6" s="1054"/>
      <c r="LAW6" s="1054" t="s">
        <v>700</v>
      </c>
      <c r="LAX6" s="1054"/>
      <c r="LAY6" s="1054"/>
      <c r="LAZ6" s="1054"/>
      <c r="LBA6" s="1054" t="s">
        <v>700</v>
      </c>
      <c r="LBB6" s="1054"/>
      <c r="LBC6" s="1054"/>
      <c r="LBD6" s="1054"/>
      <c r="LBE6" s="1054" t="s">
        <v>700</v>
      </c>
      <c r="LBF6" s="1054"/>
      <c r="LBG6" s="1054"/>
      <c r="LBH6" s="1054"/>
      <c r="LBI6" s="1054" t="s">
        <v>700</v>
      </c>
      <c r="LBJ6" s="1054"/>
      <c r="LBK6" s="1054"/>
      <c r="LBL6" s="1054"/>
      <c r="LBM6" s="1054" t="s">
        <v>700</v>
      </c>
      <c r="LBN6" s="1054"/>
      <c r="LBO6" s="1054"/>
      <c r="LBP6" s="1054"/>
      <c r="LBQ6" s="1054" t="s">
        <v>700</v>
      </c>
      <c r="LBR6" s="1054"/>
      <c r="LBS6" s="1054"/>
      <c r="LBT6" s="1054"/>
      <c r="LBU6" s="1054" t="s">
        <v>700</v>
      </c>
      <c r="LBV6" s="1054"/>
      <c r="LBW6" s="1054"/>
      <c r="LBX6" s="1054"/>
      <c r="LBY6" s="1054" t="s">
        <v>700</v>
      </c>
      <c r="LBZ6" s="1054"/>
      <c r="LCA6" s="1054"/>
      <c r="LCB6" s="1054"/>
      <c r="LCC6" s="1054" t="s">
        <v>700</v>
      </c>
      <c r="LCD6" s="1054"/>
      <c r="LCE6" s="1054"/>
      <c r="LCF6" s="1054"/>
      <c r="LCG6" s="1054" t="s">
        <v>700</v>
      </c>
      <c r="LCH6" s="1054"/>
      <c r="LCI6" s="1054"/>
      <c r="LCJ6" s="1054"/>
      <c r="LCK6" s="1054" t="s">
        <v>700</v>
      </c>
      <c r="LCL6" s="1054"/>
      <c r="LCM6" s="1054"/>
      <c r="LCN6" s="1054"/>
      <c r="LCO6" s="1054" t="s">
        <v>700</v>
      </c>
      <c r="LCP6" s="1054"/>
      <c r="LCQ6" s="1054"/>
      <c r="LCR6" s="1054"/>
      <c r="LCS6" s="1054" t="s">
        <v>700</v>
      </c>
      <c r="LCT6" s="1054"/>
      <c r="LCU6" s="1054"/>
      <c r="LCV6" s="1054"/>
      <c r="LCW6" s="1054" t="s">
        <v>700</v>
      </c>
      <c r="LCX6" s="1054"/>
      <c r="LCY6" s="1054"/>
      <c r="LCZ6" s="1054"/>
      <c r="LDA6" s="1054" t="s">
        <v>700</v>
      </c>
      <c r="LDB6" s="1054"/>
      <c r="LDC6" s="1054"/>
      <c r="LDD6" s="1054"/>
      <c r="LDE6" s="1054" t="s">
        <v>700</v>
      </c>
      <c r="LDF6" s="1054"/>
      <c r="LDG6" s="1054"/>
      <c r="LDH6" s="1054"/>
      <c r="LDI6" s="1054" t="s">
        <v>700</v>
      </c>
      <c r="LDJ6" s="1054"/>
      <c r="LDK6" s="1054"/>
      <c r="LDL6" s="1054"/>
      <c r="LDM6" s="1054" t="s">
        <v>700</v>
      </c>
      <c r="LDN6" s="1054"/>
      <c r="LDO6" s="1054"/>
      <c r="LDP6" s="1054"/>
      <c r="LDQ6" s="1054" t="s">
        <v>700</v>
      </c>
      <c r="LDR6" s="1054"/>
      <c r="LDS6" s="1054"/>
      <c r="LDT6" s="1054"/>
      <c r="LDU6" s="1054" t="s">
        <v>700</v>
      </c>
      <c r="LDV6" s="1054"/>
      <c r="LDW6" s="1054"/>
      <c r="LDX6" s="1054"/>
      <c r="LDY6" s="1054" t="s">
        <v>700</v>
      </c>
      <c r="LDZ6" s="1054"/>
      <c r="LEA6" s="1054"/>
      <c r="LEB6" s="1054"/>
      <c r="LEC6" s="1054" t="s">
        <v>700</v>
      </c>
      <c r="LED6" s="1054"/>
      <c r="LEE6" s="1054"/>
      <c r="LEF6" s="1054"/>
      <c r="LEG6" s="1054" t="s">
        <v>700</v>
      </c>
      <c r="LEH6" s="1054"/>
      <c r="LEI6" s="1054"/>
      <c r="LEJ6" s="1054"/>
      <c r="LEK6" s="1054" t="s">
        <v>700</v>
      </c>
      <c r="LEL6" s="1054"/>
      <c r="LEM6" s="1054"/>
      <c r="LEN6" s="1054"/>
      <c r="LEO6" s="1054" t="s">
        <v>700</v>
      </c>
      <c r="LEP6" s="1054"/>
      <c r="LEQ6" s="1054"/>
      <c r="LER6" s="1054"/>
      <c r="LES6" s="1054" t="s">
        <v>700</v>
      </c>
      <c r="LET6" s="1054"/>
      <c r="LEU6" s="1054"/>
      <c r="LEV6" s="1054"/>
      <c r="LEW6" s="1054" t="s">
        <v>700</v>
      </c>
      <c r="LEX6" s="1054"/>
      <c r="LEY6" s="1054"/>
      <c r="LEZ6" s="1054"/>
      <c r="LFA6" s="1054" t="s">
        <v>700</v>
      </c>
      <c r="LFB6" s="1054"/>
      <c r="LFC6" s="1054"/>
      <c r="LFD6" s="1054"/>
      <c r="LFE6" s="1054" t="s">
        <v>700</v>
      </c>
      <c r="LFF6" s="1054"/>
      <c r="LFG6" s="1054"/>
      <c r="LFH6" s="1054"/>
      <c r="LFI6" s="1054" t="s">
        <v>700</v>
      </c>
      <c r="LFJ6" s="1054"/>
      <c r="LFK6" s="1054"/>
      <c r="LFL6" s="1054"/>
      <c r="LFM6" s="1054" t="s">
        <v>700</v>
      </c>
      <c r="LFN6" s="1054"/>
      <c r="LFO6" s="1054"/>
      <c r="LFP6" s="1054"/>
      <c r="LFQ6" s="1054" t="s">
        <v>700</v>
      </c>
      <c r="LFR6" s="1054"/>
      <c r="LFS6" s="1054"/>
      <c r="LFT6" s="1054"/>
      <c r="LFU6" s="1054" t="s">
        <v>700</v>
      </c>
      <c r="LFV6" s="1054"/>
      <c r="LFW6" s="1054"/>
      <c r="LFX6" s="1054"/>
      <c r="LFY6" s="1054" t="s">
        <v>700</v>
      </c>
      <c r="LFZ6" s="1054"/>
      <c r="LGA6" s="1054"/>
      <c r="LGB6" s="1054"/>
      <c r="LGC6" s="1054" t="s">
        <v>700</v>
      </c>
      <c r="LGD6" s="1054"/>
      <c r="LGE6" s="1054"/>
      <c r="LGF6" s="1054"/>
      <c r="LGG6" s="1054" t="s">
        <v>700</v>
      </c>
      <c r="LGH6" s="1054"/>
      <c r="LGI6" s="1054"/>
      <c r="LGJ6" s="1054"/>
      <c r="LGK6" s="1054" t="s">
        <v>700</v>
      </c>
      <c r="LGL6" s="1054"/>
      <c r="LGM6" s="1054"/>
      <c r="LGN6" s="1054"/>
      <c r="LGO6" s="1054" t="s">
        <v>700</v>
      </c>
      <c r="LGP6" s="1054"/>
      <c r="LGQ6" s="1054"/>
      <c r="LGR6" s="1054"/>
      <c r="LGS6" s="1054" t="s">
        <v>700</v>
      </c>
      <c r="LGT6" s="1054"/>
      <c r="LGU6" s="1054"/>
      <c r="LGV6" s="1054"/>
      <c r="LGW6" s="1054" t="s">
        <v>700</v>
      </c>
      <c r="LGX6" s="1054"/>
      <c r="LGY6" s="1054"/>
      <c r="LGZ6" s="1054"/>
      <c r="LHA6" s="1054" t="s">
        <v>700</v>
      </c>
      <c r="LHB6" s="1054"/>
      <c r="LHC6" s="1054"/>
      <c r="LHD6" s="1054"/>
      <c r="LHE6" s="1054" t="s">
        <v>700</v>
      </c>
      <c r="LHF6" s="1054"/>
      <c r="LHG6" s="1054"/>
      <c r="LHH6" s="1054"/>
      <c r="LHI6" s="1054" t="s">
        <v>700</v>
      </c>
      <c r="LHJ6" s="1054"/>
      <c r="LHK6" s="1054"/>
      <c r="LHL6" s="1054"/>
      <c r="LHM6" s="1054" t="s">
        <v>700</v>
      </c>
      <c r="LHN6" s="1054"/>
      <c r="LHO6" s="1054"/>
      <c r="LHP6" s="1054"/>
      <c r="LHQ6" s="1054" t="s">
        <v>700</v>
      </c>
      <c r="LHR6" s="1054"/>
      <c r="LHS6" s="1054"/>
      <c r="LHT6" s="1054"/>
      <c r="LHU6" s="1054" t="s">
        <v>700</v>
      </c>
      <c r="LHV6" s="1054"/>
      <c r="LHW6" s="1054"/>
      <c r="LHX6" s="1054"/>
      <c r="LHY6" s="1054" t="s">
        <v>700</v>
      </c>
      <c r="LHZ6" s="1054"/>
      <c r="LIA6" s="1054"/>
      <c r="LIB6" s="1054"/>
      <c r="LIC6" s="1054" t="s">
        <v>700</v>
      </c>
      <c r="LID6" s="1054"/>
      <c r="LIE6" s="1054"/>
      <c r="LIF6" s="1054"/>
      <c r="LIG6" s="1054" t="s">
        <v>700</v>
      </c>
      <c r="LIH6" s="1054"/>
      <c r="LII6" s="1054"/>
      <c r="LIJ6" s="1054"/>
      <c r="LIK6" s="1054" t="s">
        <v>700</v>
      </c>
      <c r="LIL6" s="1054"/>
      <c r="LIM6" s="1054"/>
      <c r="LIN6" s="1054"/>
      <c r="LIO6" s="1054" t="s">
        <v>700</v>
      </c>
      <c r="LIP6" s="1054"/>
      <c r="LIQ6" s="1054"/>
      <c r="LIR6" s="1054"/>
      <c r="LIS6" s="1054" t="s">
        <v>700</v>
      </c>
      <c r="LIT6" s="1054"/>
      <c r="LIU6" s="1054"/>
      <c r="LIV6" s="1054"/>
      <c r="LIW6" s="1054" t="s">
        <v>700</v>
      </c>
      <c r="LIX6" s="1054"/>
      <c r="LIY6" s="1054"/>
      <c r="LIZ6" s="1054"/>
      <c r="LJA6" s="1054" t="s">
        <v>700</v>
      </c>
      <c r="LJB6" s="1054"/>
      <c r="LJC6" s="1054"/>
      <c r="LJD6" s="1054"/>
      <c r="LJE6" s="1054" t="s">
        <v>700</v>
      </c>
      <c r="LJF6" s="1054"/>
      <c r="LJG6" s="1054"/>
      <c r="LJH6" s="1054"/>
      <c r="LJI6" s="1054" t="s">
        <v>700</v>
      </c>
      <c r="LJJ6" s="1054"/>
      <c r="LJK6" s="1054"/>
      <c r="LJL6" s="1054"/>
      <c r="LJM6" s="1054" t="s">
        <v>700</v>
      </c>
      <c r="LJN6" s="1054"/>
      <c r="LJO6" s="1054"/>
      <c r="LJP6" s="1054"/>
      <c r="LJQ6" s="1054" t="s">
        <v>700</v>
      </c>
      <c r="LJR6" s="1054"/>
      <c r="LJS6" s="1054"/>
      <c r="LJT6" s="1054"/>
      <c r="LJU6" s="1054" t="s">
        <v>700</v>
      </c>
      <c r="LJV6" s="1054"/>
      <c r="LJW6" s="1054"/>
      <c r="LJX6" s="1054"/>
      <c r="LJY6" s="1054" t="s">
        <v>700</v>
      </c>
      <c r="LJZ6" s="1054"/>
      <c r="LKA6" s="1054"/>
      <c r="LKB6" s="1054"/>
      <c r="LKC6" s="1054" t="s">
        <v>700</v>
      </c>
      <c r="LKD6" s="1054"/>
      <c r="LKE6" s="1054"/>
      <c r="LKF6" s="1054"/>
      <c r="LKG6" s="1054" t="s">
        <v>700</v>
      </c>
      <c r="LKH6" s="1054"/>
      <c r="LKI6" s="1054"/>
      <c r="LKJ6" s="1054"/>
      <c r="LKK6" s="1054" t="s">
        <v>700</v>
      </c>
      <c r="LKL6" s="1054"/>
      <c r="LKM6" s="1054"/>
      <c r="LKN6" s="1054"/>
      <c r="LKO6" s="1054" t="s">
        <v>700</v>
      </c>
      <c r="LKP6" s="1054"/>
      <c r="LKQ6" s="1054"/>
      <c r="LKR6" s="1054"/>
      <c r="LKS6" s="1054" t="s">
        <v>700</v>
      </c>
      <c r="LKT6" s="1054"/>
      <c r="LKU6" s="1054"/>
      <c r="LKV6" s="1054"/>
      <c r="LKW6" s="1054" t="s">
        <v>700</v>
      </c>
      <c r="LKX6" s="1054"/>
      <c r="LKY6" s="1054"/>
      <c r="LKZ6" s="1054"/>
      <c r="LLA6" s="1054" t="s">
        <v>700</v>
      </c>
      <c r="LLB6" s="1054"/>
      <c r="LLC6" s="1054"/>
      <c r="LLD6" s="1054"/>
      <c r="LLE6" s="1054" t="s">
        <v>700</v>
      </c>
      <c r="LLF6" s="1054"/>
      <c r="LLG6" s="1054"/>
      <c r="LLH6" s="1054"/>
      <c r="LLI6" s="1054" t="s">
        <v>700</v>
      </c>
      <c r="LLJ6" s="1054"/>
      <c r="LLK6" s="1054"/>
      <c r="LLL6" s="1054"/>
      <c r="LLM6" s="1054" t="s">
        <v>700</v>
      </c>
      <c r="LLN6" s="1054"/>
      <c r="LLO6" s="1054"/>
      <c r="LLP6" s="1054"/>
      <c r="LLQ6" s="1054" t="s">
        <v>700</v>
      </c>
      <c r="LLR6" s="1054"/>
      <c r="LLS6" s="1054"/>
      <c r="LLT6" s="1054"/>
      <c r="LLU6" s="1054" t="s">
        <v>700</v>
      </c>
      <c r="LLV6" s="1054"/>
      <c r="LLW6" s="1054"/>
      <c r="LLX6" s="1054"/>
      <c r="LLY6" s="1054" t="s">
        <v>700</v>
      </c>
      <c r="LLZ6" s="1054"/>
      <c r="LMA6" s="1054"/>
      <c r="LMB6" s="1054"/>
      <c r="LMC6" s="1054" t="s">
        <v>700</v>
      </c>
      <c r="LMD6" s="1054"/>
      <c r="LME6" s="1054"/>
      <c r="LMF6" s="1054"/>
      <c r="LMG6" s="1054" t="s">
        <v>700</v>
      </c>
      <c r="LMH6" s="1054"/>
      <c r="LMI6" s="1054"/>
      <c r="LMJ6" s="1054"/>
      <c r="LMK6" s="1054" t="s">
        <v>700</v>
      </c>
      <c r="LML6" s="1054"/>
      <c r="LMM6" s="1054"/>
      <c r="LMN6" s="1054"/>
      <c r="LMO6" s="1054" t="s">
        <v>700</v>
      </c>
      <c r="LMP6" s="1054"/>
      <c r="LMQ6" s="1054"/>
      <c r="LMR6" s="1054"/>
      <c r="LMS6" s="1054" t="s">
        <v>700</v>
      </c>
      <c r="LMT6" s="1054"/>
      <c r="LMU6" s="1054"/>
      <c r="LMV6" s="1054"/>
      <c r="LMW6" s="1054" t="s">
        <v>700</v>
      </c>
      <c r="LMX6" s="1054"/>
      <c r="LMY6" s="1054"/>
      <c r="LMZ6" s="1054"/>
      <c r="LNA6" s="1054" t="s">
        <v>700</v>
      </c>
      <c r="LNB6" s="1054"/>
      <c r="LNC6" s="1054"/>
      <c r="LND6" s="1054"/>
      <c r="LNE6" s="1054" t="s">
        <v>700</v>
      </c>
      <c r="LNF6" s="1054"/>
      <c r="LNG6" s="1054"/>
      <c r="LNH6" s="1054"/>
      <c r="LNI6" s="1054" t="s">
        <v>700</v>
      </c>
      <c r="LNJ6" s="1054"/>
      <c r="LNK6" s="1054"/>
      <c r="LNL6" s="1054"/>
      <c r="LNM6" s="1054" t="s">
        <v>700</v>
      </c>
      <c r="LNN6" s="1054"/>
      <c r="LNO6" s="1054"/>
      <c r="LNP6" s="1054"/>
      <c r="LNQ6" s="1054" t="s">
        <v>700</v>
      </c>
      <c r="LNR6" s="1054"/>
      <c r="LNS6" s="1054"/>
      <c r="LNT6" s="1054"/>
      <c r="LNU6" s="1054" t="s">
        <v>700</v>
      </c>
      <c r="LNV6" s="1054"/>
      <c r="LNW6" s="1054"/>
      <c r="LNX6" s="1054"/>
      <c r="LNY6" s="1054" t="s">
        <v>700</v>
      </c>
      <c r="LNZ6" s="1054"/>
      <c r="LOA6" s="1054"/>
      <c r="LOB6" s="1054"/>
      <c r="LOC6" s="1054" t="s">
        <v>700</v>
      </c>
      <c r="LOD6" s="1054"/>
      <c r="LOE6" s="1054"/>
      <c r="LOF6" s="1054"/>
      <c r="LOG6" s="1054" t="s">
        <v>700</v>
      </c>
      <c r="LOH6" s="1054"/>
      <c r="LOI6" s="1054"/>
      <c r="LOJ6" s="1054"/>
      <c r="LOK6" s="1054" t="s">
        <v>700</v>
      </c>
      <c r="LOL6" s="1054"/>
      <c r="LOM6" s="1054"/>
      <c r="LON6" s="1054"/>
      <c r="LOO6" s="1054" t="s">
        <v>700</v>
      </c>
      <c r="LOP6" s="1054"/>
      <c r="LOQ6" s="1054"/>
      <c r="LOR6" s="1054"/>
      <c r="LOS6" s="1054" t="s">
        <v>700</v>
      </c>
      <c r="LOT6" s="1054"/>
      <c r="LOU6" s="1054"/>
      <c r="LOV6" s="1054"/>
      <c r="LOW6" s="1054" t="s">
        <v>700</v>
      </c>
      <c r="LOX6" s="1054"/>
      <c r="LOY6" s="1054"/>
      <c r="LOZ6" s="1054"/>
      <c r="LPA6" s="1054" t="s">
        <v>700</v>
      </c>
      <c r="LPB6" s="1054"/>
      <c r="LPC6" s="1054"/>
      <c r="LPD6" s="1054"/>
      <c r="LPE6" s="1054" t="s">
        <v>700</v>
      </c>
      <c r="LPF6" s="1054"/>
      <c r="LPG6" s="1054"/>
      <c r="LPH6" s="1054"/>
      <c r="LPI6" s="1054" t="s">
        <v>700</v>
      </c>
      <c r="LPJ6" s="1054"/>
      <c r="LPK6" s="1054"/>
      <c r="LPL6" s="1054"/>
      <c r="LPM6" s="1054" t="s">
        <v>700</v>
      </c>
      <c r="LPN6" s="1054"/>
      <c r="LPO6" s="1054"/>
      <c r="LPP6" s="1054"/>
      <c r="LPQ6" s="1054" t="s">
        <v>700</v>
      </c>
      <c r="LPR6" s="1054"/>
      <c r="LPS6" s="1054"/>
      <c r="LPT6" s="1054"/>
      <c r="LPU6" s="1054" t="s">
        <v>700</v>
      </c>
      <c r="LPV6" s="1054"/>
      <c r="LPW6" s="1054"/>
      <c r="LPX6" s="1054"/>
      <c r="LPY6" s="1054" t="s">
        <v>700</v>
      </c>
      <c r="LPZ6" s="1054"/>
      <c r="LQA6" s="1054"/>
      <c r="LQB6" s="1054"/>
      <c r="LQC6" s="1054" t="s">
        <v>700</v>
      </c>
      <c r="LQD6" s="1054"/>
      <c r="LQE6" s="1054"/>
      <c r="LQF6" s="1054"/>
      <c r="LQG6" s="1054" t="s">
        <v>700</v>
      </c>
      <c r="LQH6" s="1054"/>
      <c r="LQI6" s="1054"/>
      <c r="LQJ6" s="1054"/>
      <c r="LQK6" s="1054" t="s">
        <v>700</v>
      </c>
      <c r="LQL6" s="1054"/>
      <c r="LQM6" s="1054"/>
      <c r="LQN6" s="1054"/>
      <c r="LQO6" s="1054" t="s">
        <v>700</v>
      </c>
      <c r="LQP6" s="1054"/>
      <c r="LQQ6" s="1054"/>
      <c r="LQR6" s="1054"/>
      <c r="LQS6" s="1054" t="s">
        <v>700</v>
      </c>
      <c r="LQT6" s="1054"/>
      <c r="LQU6" s="1054"/>
      <c r="LQV6" s="1054"/>
      <c r="LQW6" s="1054" t="s">
        <v>700</v>
      </c>
      <c r="LQX6" s="1054"/>
      <c r="LQY6" s="1054"/>
      <c r="LQZ6" s="1054"/>
      <c r="LRA6" s="1054" t="s">
        <v>700</v>
      </c>
      <c r="LRB6" s="1054"/>
      <c r="LRC6" s="1054"/>
      <c r="LRD6" s="1054"/>
      <c r="LRE6" s="1054" t="s">
        <v>700</v>
      </c>
      <c r="LRF6" s="1054"/>
      <c r="LRG6" s="1054"/>
      <c r="LRH6" s="1054"/>
      <c r="LRI6" s="1054" t="s">
        <v>700</v>
      </c>
      <c r="LRJ6" s="1054"/>
      <c r="LRK6" s="1054"/>
      <c r="LRL6" s="1054"/>
      <c r="LRM6" s="1054" t="s">
        <v>700</v>
      </c>
      <c r="LRN6" s="1054"/>
      <c r="LRO6" s="1054"/>
      <c r="LRP6" s="1054"/>
      <c r="LRQ6" s="1054" t="s">
        <v>700</v>
      </c>
      <c r="LRR6" s="1054"/>
      <c r="LRS6" s="1054"/>
      <c r="LRT6" s="1054"/>
      <c r="LRU6" s="1054" t="s">
        <v>700</v>
      </c>
      <c r="LRV6" s="1054"/>
      <c r="LRW6" s="1054"/>
      <c r="LRX6" s="1054"/>
      <c r="LRY6" s="1054" t="s">
        <v>700</v>
      </c>
      <c r="LRZ6" s="1054"/>
      <c r="LSA6" s="1054"/>
      <c r="LSB6" s="1054"/>
      <c r="LSC6" s="1054" t="s">
        <v>700</v>
      </c>
      <c r="LSD6" s="1054"/>
      <c r="LSE6" s="1054"/>
      <c r="LSF6" s="1054"/>
      <c r="LSG6" s="1054" t="s">
        <v>700</v>
      </c>
      <c r="LSH6" s="1054"/>
      <c r="LSI6" s="1054"/>
      <c r="LSJ6" s="1054"/>
      <c r="LSK6" s="1054" t="s">
        <v>700</v>
      </c>
      <c r="LSL6" s="1054"/>
      <c r="LSM6" s="1054"/>
      <c r="LSN6" s="1054"/>
      <c r="LSO6" s="1054" t="s">
        <v>700</v>
      </c>
      <c r="LSP6" s="1054"/>
      <c r="LSQ6" s="1054"/>
      <c r="LSR6" s="1054"/>
      <c r="LSS6" s="1054" t="s">
        <v>700</v>
      </c>
      <c r="LST6" s="1054"/>
      <c r="LSU6" s="1054"/>
      <c r="LSV6" s="1054"/>
      <c r="LSW6" s="1054" t="s">
        <v>700</v>
      </c>
      <c r="LSX6" s="1054"/>
      <c r="LSY6" s="1054"/>
      <c r="LSZ6" s="1054"/>
      <c r="LTA6" s="1054" t="s">
        <v>700</v>
      </c>
      <c r="LTB6" s="1054"/>
      <c r="LTC6" s="1054"/>
      <c r="LTD6" s="1054"/>
      <c r="LTE6" s="1054" t="s">
        <v>700</v>
      </c>
      <c r="LTF6" s="1054"/>
      <c r="LTG6" s="1054"/>
      <c r="LTH6" s="1054"/>
      <c r="LTI6" s="1054" t="s">
        <v>700</v>
      </c>
      <c r="LTJ6" s="1054"/>
      <c r="LTK6" s="1054"/>
      <c r="LTL6" s="1054"/>
      <c r="LTM6" s="1054" t="s">
        <v>700</v>
      </c>
      <c r="LTN6" s="1054"/>
      <c r="LTO6" s="1054"/>
      <c r="LTP6" s="1054"/>
      <c r="LTQ6" s="1054" t="s">
        <v>700</v>
      </c>
      <c r="LTR6" s="1054"/>
      <c r="LTS6" s="1054"/>
      <c r="LTT6" s="1054"/>
      <c r="LTU6" s="1054" t="s">
        <v>700</v>
      </c>
      <c r="LTV6" s="1054"/>
      <c r="LTW6" s="1054"/>
      <c r="LTX6" s="1054"/>
      <c r="LTY6" s="1054" t="s">
        <v>700</v>
      </c>
      <c r="LTZ6" s="1054"/>
      <c r="LUA6" s="1054"/>
      <c r="LUB6" s="1054"/>
      <c r="LUC6" s="1054" t="s">
        <v>700</v>
      </c>
      <c r="LUD6" s="1054"/>
      <c r="LUE6" s="1054"/>
      <c r="LUF6" s="1054"/>
      <c r="LUG6" s="1054" t="s">
        <v>700</v>
      </c>
      <c r="LUH6" s="1054"/>
      <c r="LUI6" s="1054"/>
      <c r="LUJ6" s="1054"/>
      <c r="LUK6" s="1054" t="s">
        <v>700</v>
      </c>
      <c r="LUL6" s="1054"/>
      <c r="LUM6" s="1054"/>
      <c r="LUN6" s="1054"/>
      <c r="LUO6" s="1054" t="s">
        <v>700</v>
      </c>
      <c r="LUP6" s="1054"/>
      <c r="LUQ6" s="1054"/>
      <c r="LUR6" s="1054"/>
      <c r="LUS6" s="1054" t="s">
        <v>700</v>
      </c>
      <c r="LUT6" s="1054"/>
      <c r="LUU6" s="1054"/>
      <c r="LUV6" s="1054"/>
      <c r="LUW6" s="1054" t="s">
        <v>700</v>
      </c>
      <c r="LUX6" s="1054"/>
      <c r="LUY6" s="1054"/>
      <c r="LUZ6" s="1054"/>
      <c r="LVA6" s="1054" t="s">
        <v>700</v>
      </c>
      <c r="LVB6" s="1054"/>
      <c r="LVC6" s="1054"/>
      <c r="LVD6" s="1054"/>
      <c r="LVE6" s="1054" t="s">
        <v>700</v>
      </c>
      <c r="LVF6" s="1054"/>
      <c r="LVG6" s="1054"/>
      <c r="LVH6" s="1054"/>
      <c r="LVI6" s="1054" t="s">
        <v>700</v>
      </c>
      <c r="LVJ6" s="1054"/>
      <c r="LVK6" s="1054"/>
      <c r="LVL6" s="1054"/>
      <c r="LVM6" s="1054" t="s">
        <v>700</v>
      </c>
      <c r="LVN6" s="1054"/>
      <c r="LVO6" s="1054"/>
      <c r="LVP6" s="1054"/>
      <c r="LVQ6" s="1054" t="s">
        <v>700</v>
      </c>
      <c r="LVR6" s="1054"/>
      <c r="LVS6" s="1054"/>
      <c r="LVT6" s="1054"/>
      <c r="LVU6" s="1054" t="s">
        <v>700</v>
      </c>
      <c r="LVV6" s="1054"/>
      <c r="LVW6" s="1054"/>
      <c r="LVX6" s="1054"/>
      <c r="LVY6" s="1054" t="s">
        <v>700</v>
      </c>
      <c r="LVZ6" s="1054"/>
      <c r="LWA6" s="1054"/>
      <c r="LWB6" s="1054"/>
      <c r="LWC6" s="1054" t="s">
        <v>700</v>
      </c>
      <c r="LWD6" s="1054"/>
      <c r="LWE6" s="1054"/>
      <c r="LWF6" s="1054"/>
      <c r="LWG6" s="1054" t="s">
        <v>700</v>
      </c>
      <c r="LWH6" s="1054"/>
      <c r="LWI6" s="1054"/>
      <c r="LWJ6" s="1054"/>
      <c r="LWK6" s="1054" t="s">
        <v>700</v>
      </c>
      <c r="LWL6" s="1054"/>
      <c r="LWM6" s="1054"/>
      <c r="LWN6" s="1054"/>
      <c r="LWO6" s="1054" t="s">
        <v>700</v>
      </c>
      <c r="LWP6" s="1054"/>
      <c r="LWQ6" s="1054"/>
      <c r="LWR6" s="1054"/>
      <c r="LWS6" s="1054" t="s">
        <v>700</v>
      </c>
      <c r="LWT6" s="1054"/>
      <c r="LWU6" s="1054"/>
      <c r="LWV6" s="1054"/>
      <c r="LWW6" s="1054" t="s">
        <v>700</v>
      </c>
      <c r="LWX6" s="1054"/>
      <c r="LWY6" s="1054"/>
      <c r="LWZ6" s="1054"/>
      <c r="LXA6" s="1054" t="s">
        <v>700</v>
      </c>
      <c r="LXB6" s="1054"/>
      <c r="LXC6" s="1054"/>
      <c r="LXD6" s="1054"/>
      <c r="LXE6" s="1054" t="s">
        <v>700</v>
      </c>
      <c r="LXF6" s="1054"/>
      <c r="LXG6" s="1054"/>
      <c r="LXH6" s="1054"/>
      <c r="LXI6" s="1054" t="s">
        <v>700</v>
      </c>
      <c r="LXJ6" s="1054"/>
      <c r="LXK6" s="1054"/>
      <c r="LXL6" s="1054"/>
      <c r="LXM6" s="1054" t="s">
        <v>700</v>
      </c>
      <c r="LXN6" s="1054"/>
      <c r="LXO6" s="1054"/>
      <c r="LXP6" s="1054"/>
      <c r="LXQ6" s="1054" t="s">
        <v>700</v>
      </c>
      <c r="LXR6" s="1054"/>
      <c r="LXS6" s="1054"/>
      <c r="LXT6" s="1054"/>
      <c r="LXU6" s="1054" t="s">
        <v>700</v>
      </c>
      <c r="LXV6" s="1054"/>
      <c r="LXW6" s="1054"/>
      <c r="LXX6" s="1054"/>
      <c r="LXY6" s="1054" t="s">
        <v>700</v>
      </c>
      <c r="LXZ6" s="1054"/>
      <c r="LYA6" s="1054"/>
      <c r="LYB6" s="1054"/>
      <c r="LYC6" s="1054" t="s">
        <v>700</v>
      </c>
      <c r="LYD6" s="1054"/>
      <c r="LYE6" s="1054"/>
      <c r="LYF6" s="1054"/>
      <c r="LYG6" s="1054" t="s">
        <v>700</v>
      </c>
      <c r="LYH6" s="1054"/>
      <c r="LYI6" s="1054"/>
      <c r="LYJ6" s="1054"/>
      <c r="LYK6" s="1054" t="s">
        <v>700</v>
      </c>
      <c r="LYL6" s="1054"/>
      <c r="LYM6" s="1054"/>
      <c r="LYN6" s="1054"/>
      <c r="LYO6" s="1054" t="s">
        <v>700</v>
      </c>
      <c r="LYP6" s="1054"/>
      <c r="LYQ6" s="1054"/>
      <c r="LYR6" s="1054"/>
      <c r="LYS6" s="1054" t="s">
        <v>700</v>
      </c>
      <c r="LYT6" s="1054"/>
      <c r="LYU6" s="1054"/>
      <c r="LYV6" s="1054"/>
      <c r="LYW6" s="1054" t="s">
        <v>700</v>
      </c>
      <c r="LYX6" s="1054"/>
      <c r="LYY6" s="1054"/>
      <c r="LYZ6" s="1054"/>
      <c r="LZA6" s="1054" t="s">
        <v>700</v>
      </c>
      <c r="LZB6" s="1054"/>
      <c r="LZC6" s="1054"/>
      <c r="LZD6" s="1054"/>
      <c r="LZE6" s="1054" t="s">
        <v>700</v>
      </c>
      <c r="LZF6" s="1054"/>
      <c r="LZG6" s="1054"/>
      <c r="LZH6" s="1054"/>
      <c r="LZI6" s="1054" t="s">
        <v>700</v>
      </c>
      <c r="LZJ6" s="1054"/>
      <c r="LZK6" s="1054"/>
      <c r="LZL6" s="1054"/>
      <c r="LZM6" s="1054" t="s">
        <v>700</v>
      </c>
      <c r="LZN6" s="1054"/>
      <c r="LZO6" s="1054"/>
      <c r="LZP6" s="1054"/>
      <c r="LZQ6" s="1054" t="s">
        <v>700</v>
      </c>
      <c r="LZR6" s="1054"/>
      <c r="LZS6" s="1054"/>
      <c r="LZT6" s="1054"/>
      <c r="LZU6" s="1054" t="s">
        <v>700</v>
      </c>
      <c r="LZV6" s="1054"/>
      <c r="LZW6" s="1054"/>
      <c r="LZX6" s="1054"/>
      <c r="LZY6" s="1054" t="s">
        <v>700</v>
      </c>
      <c r="LZZ6" s="1054"/>
      <c r="MAA6" s="1054"/>
      <c r="MAB6" s="1054"/>
      <c r="MAC6" s="1054" t="s">
        <v>700</v>
      </c>
      <c r="MAD6" s="1054"/>
      <c r="MAE6" s="1054"/>
      <c r="MAF6" s="1054"/>
      <c r="MAG6" s="1054" t="s">
        <v>700</v>
      </c>
      <c r="MAH6" s="1054"/>
      <c r="MAI6" s="1054"/>
      <c r="MAJ6" s="1054"/>
      <c r="MAK6" s="1054" t="s">
        <v>700</v>
      </c>
      <c r="MAL6" s="1054"/>
      <c r="MAM6" s="1054"/>
      <c r="MAN6" s="1054"/>
      <c r="MAO6" s="1054" t="s">
        <v>700</v>
      </c>
      <c r="MAP6" s="1054"/>
      <c r="MAQ6" s="1054"/>
      <c r="MAR6" s="1054"/>
      <c r="MAS6" s="1054" t="s">
        <v>700</v>
      </c>
      <c r="MAT6" s="1054"/>
      <c r="MAU6" s="1054"/>
      <c r="MAV6" s="1054"/>
      <c r="MAW6" s="1054" t="s">
        <v>700</v>
      </c>
      <c r="MAX6" s="1054"/>
      <c r="MAY6" s="1054"/>
      <c r="MAZ6" s="1054"/>
      <c r="MBA6" s="1054" t="s">
        <v>700</v>
      </c>
      <c r="MBB6" s="1054"/>
      <c r="MBC6" s="1054"/>
      <c r="MBD6" s="1054"/>
      <c r="MBE6" s="1054" t="s">
        <v>700</v>
      </c>
      <c r="MBF6" s="1054"/>
      <c r="MBG6" s="1054"/>
      <c r="MBH6" s="1054"/>
      <c r="MBI6" s="1054" t="s">
        <v>700</v>
      </c>
      <c r="MBJ6" s="1054"/>
      <c r="MBK6" s="1054"/>
      <c r="MBL6" s="1054"/>
      <c r="MBM6" s="1054" t="s">
        <v>700</v>
      </c>
      <c r="MBN6" s="1054"/>
      <c r="MBO6" s="1054"/>
      <c r="MBP6" s="1054"/>
      <c r="MBQ6" s="1054" t="s">
        <v>700</v>
      </c>
      <c r="MBR6" s="1054"/>
      <c r="MBS6" s="1054"/>
      <c r="MBT6" s="1054"/>
      <c r="MBU6" s="1054" t="s">
        <v>700</v>
      </c>
      <c r="MBV6" s="1054"/>
      <c r="MBW6" s="1054"/>
      <c r="MBX6" s="1054"/>
      <c r="MBY6" s="1054" t="s">
        <v>700</v>
      </c>
      <c r="MBZ6" s="1054"/>
      <c r="MCA6" s="1054"/>
      <c r="MCB6" s="1054"/>
      <c r="MCC6" s="1054" t="s">
        <v>700</v>
      </c>
      <c r="MCD6" s="1054"/>
      <c r="MCE6" s="1054"/>
      <c r="MCF6" s="1054"/>
      <c r="MCG6" s="1054" t="s">
        <v>700</v>
      </c>
      <c r="MCH6" s="1054"/>
      <c r="MCI6" s="1054"/>
      <c r="MCJ6" s="1054"/>
      <c r="MCK6" s="1054" t="s">
        <v>700</v>
      </c>
      <c r="MCL6" s="1054"/>
      <c r="MCM6" s="1054"/>
      <c r="MCN6" s="1054"/>
      <c r="MCO6" s="1054" t="s">
        <v>700</v>
      </c>
      <c r="MCP6" s="1054"/>
      <c r="MCQ6" s="1054"/>
      <c r="MCR6" s="1054"/>
      <c r="MCS6" s="1054" t="s">
        <v>700</v>
      </c>
      <c r="MCT6" s="1054"/>
      <c r="MCU6" s="1054"/>
      <c r="MCV6" s="1054"/>
      <c r="MCW6" s="1054" t="s">
        <v>700</v>
      </c>
      <c r="MCX6" s="1054"/>
      <c r="MCY6" s="1054"/>
      <c r="MCZ6" s="1054"/>
      <c r="MDA6" s="1054" t="s">
        <v>700</v>
      </c>
      <c r="MDB6" s="1054"/>
      <c r="MDC6" s="1054"/>
      <c r="MDD6" s="1054"/>
      <c r="MDE6" s="1054" t="s">
        <v>700</v>
      </c>
      <c r="MDF6" s="1054"/>
      <c r="MDG6" s="1054"/>
      <c r="MDH6" s="1054"/>
      <c r="MDI6" s="1054" t="s">
        <v>700</v>
      </c>
      <c r="MDJ6" s="1054"/>
      <c r="MDK6" s="1054"/>
      <c r="MDL6" s="1054"/>
      <c r="MDM6" s="1054" t="s">
        <v>700</v>
      </c>
      <c r="MDN6" s="1054"/>
      <c r="MDO6" s="1054"/>
      <c r="MDP6" s="1054"/>
      <c r="MDQ6" s="1054" t="s">
        <v>700</v>
      </c>
      <c r="MDR6" s="1054"/>
      <c r="MDS6" s="1054"/>
      <c r="MDT6" s="1054"/>
      <c r="MDU6" s="1054" t="s">
        <v>700</v>
      </c>
      <c r="MDV6" s="1054"/>
      <c r="MDW6" s="1054"/>
      <c r="MDX6" s="1054"/>
      <c r="MDY6" s="1054" t="s">
        <v>700</v>
      </c>
      <c r="MDZ6" s="1054"/>
      <c r="MEA6" s="1054"/>
      <c r="MEB6" s="1054"/>
      <c r="MEC6" s="1054" t="s">
        <v>700</v>
      </c>
      <c r="MED6" s="1054"/>
      <c r="MEE6" s="1054"/>
      <c r="MEF6" s="1054"/>
      <c r="MEG6" s="1054" t="s">
        <v>700</v>
      </c>
      <c r="MEH6" s="1054"/>
      <c r="MEI6" s="1054"/>
      <c r="MEJ6" s="1054"/>
      <c r="MEK6" s="1054" t="s">
        <v>700</v>
      </c>
      <c r="MEL6" s="1054"/>
      <c r="MEM6" s="1054"/>
      <c r="MEN6" s="1054"/>
      <c r="MEO6" s="1054" t="s">
        <v>700</v>
      </c>
      <c r="MEP6" s="1054"/>
      <c r="MEQ6" s="1054"/>
      <c r="MER6" s="1054"/>
      <c r="MES6" s="1054" t="s">
        <v>700</v>
      </c>
      <c r="MET6" s="1054"/>
      <c r="MEU6" s="1054"/>
      <c r="MEV6" s="1054"/>
      <c r="MEW6" s="1054" t="s">
        <v>700</v>
      </c>
      <c r="MEX6" s="1054"/>
      <c r="MEY6" s="1054"/>
      <c r="MEZ6" s="1054"/>
      <c r="MFA6" s="1054" t="s">
        <v>700</v>
      </c>
      <c r="MFB6" s="1054"/>
      <c r="MFC6" s="1054"/>
      <c r="MFD6" s="1054"/>
      <c r="MFE6" s="1054" t="s">
        <v>700</v>
      </c>
      <c r="MFF6" s="1054"/>
      <c r="MFG6" s="1054"/>
      <c r="MFH6" s="1054"/>
      <c r="MFI6" s="1054" t="s">
        <v>700</v>
      </c>
      <c r="MFJ6" s="1054"/>
      <c r="MFK6" s="1054"/>
      <c r="MFL6" s="1054"/>
      <c r="MFM6" s="1054" t="s">
        <v>700</v>
      </c>
      <c r="MFN6" s="1054"/>
      <c r="MFO6" s="1054"/>
      <c r="MFP6" s="1054"/>
      <c r="MFQ6" s="1054" t="s">
        <v>700</v>
      </c>
      <c r="MFR6" s="1054"/>
      <c r="MFS6" s="1054"/>
      <c r="MFT6" s="1054"/>
      <c r="MFU6" s="1054" t="s">
        <v>700</v>
      </c>
      <c r="MFV6" s="1054"/>
      <c r="MFW6" s="1054"/>
      <c r="MFX6" s="1054"/>
      <c r="MFY6" s="1054" t="s">
        <v>700</v>
      </c>
      <c r="MFZ6" s="1054"/>
      <c r="MGA6" s="1054"/>
      <c r="MGB6" s="1054"/>
      <c r="MGC6" s="1054" t="s">
        <v>700</v>
      </c>
      <c r="MGD6" s="1054"/>
      <c r="MGE6" s="1054"/>
      <c r="MGF6" s="1054"/>
      <c r="MGG6" s="1054" t="s">
        <v>700</v>
      </c>
      <c r="MGH6" s="1054"/>
      <c r="MGI6" s="1054"/>
      <c r="MGJ6" s="1054"/>
      <c r="MGK6" s="1054" t="s">
        <v>700</v>
      </c>
      <c r="MGL6" s="1054"/>
      <c r="MGM6" s="1054"/>
      <c r="MGN6" s="1054"/>
      <c r="MGO6" s="1054" t="s">
        <v>700</v>
      </c>
      <c r="MGP6" s="1054"/>
      <c r="MGQ6" s="1054"/>
      <c r="MGR6" s="1054"/>
      <c r="MGS6" s="1054" t="s">
        <v>700</v>
      </c>
      <c r="MGT6" s="1054"/>
      <c r="MGU6" s="1054"/>
      <c r="MGV6" s="1054"/>
      <c r="MGW6" s="1054" t="s">
        <v>700</v>
      </c>
      <c r="MGX6" s="1054"/>
      <c r="MGY6" s="1054"/>
      <c r="MGZ6" s="1054"/>
      <c r="MHA6" s="1054" t="s">
        <v>700</v>
      </c>
      <c r="MHB6" s="1054"/>
      <c r="MHC6" s="1054"/>
      <c r="MHD6" s="1054"/>
      <c r="MHE6" s="1054" t="s">
        <v>700</v>
      </c>
      <c r="MHF6" s="1054"/>
      <c r="MHG6" s="1054"/>
      <c r="MHH6" s="1054"/>
      <c r="MHI6" s="1054" t="s">
        <v>700</v>
      </c>
      <c r="MHJ6" s="1054"/>
      <c r="MHK6" s="1054"/>
      <c r="MHL6" s="1054"/>
      <c r="MHM6" s="1054" t="s">
        <v>700</v>
      </c>
      <c r="MHN6" s="1054"/>
      <c r="MHO6" s="1054"/>
      <c r="MHP6" s="1054"/>
      <c r="MHQ6" s="1054" t="s">
        <v>700</v>
      </c>
      <c r="MHR6" s="1054"/>
      <c r="MHS6" s="1054"/>
      <c r="MHT6" s="1054"/>
      <c r="MHU6" s="1054" t="s">
        <v>700</v>
      </c>
      <c r="MHV6" s="1054"/>
      <c r="MHW6" s="1054"/>
      <c r="MHX6" s="1054"/>
      <c r="MHY6" s="1054" t="s">
        <v>700</v>
      </c>
      <c r="MHZ6" s="1054"/>
      <c r="MIA6" s="1054"/>
      <c r="MIB6" s="1054"/>
      <c r="MIC6" s="1054" t="s">
        <v>700</v>
      </c>
      <c r="MID6" s="1054"/>
      <c r="MIE6" s="1054"/>
      <c r="MIF6" s="1054"/>
      <c r="MIG6" s="1054" t="s">
        <v>700</v>
      </c>
      <c r="MIH6" s="1054"/>
      <c r="MII6" s="1054"/>
      <c r="MIJ6" s="1054"/>
      <c r="MIK6" s="1054" t="s">
        <v>700</v>
      </c>
      <c r="MIL6" s="1054"/>
      <c r="MIM6" s="1054"/>
      <c r="MIN6" s="1054"/>
      <c r="MIO6" s="1054" t="s">
        <v>700</v>
      </c>
      <c r="MIP6" s="1054"/>
      <c r="MIQ6" s="1054"/>
      <c r="MIR6" s="1054"/>
      <c r="MIS6" s="1054" t="s">
        <v>700</v>
      </c>
      <c r="MIT6" s="1054"/>
      <c r="MIU6" s="1054"/>
      <c r="MIV6" s="1054"/>
      <c r="MIW6" s="1054" t="s">
        <v>700</v>
      </c>
      <c r="MIX6" s="1054"/>
      <c r="MIY6" s="1054"/>
      <c r="MIZ6" s="1054"/>
      <c r="MJA6" s="1054" t="s">
        <v>700</v>
      </c>
      <c r="MJB6" s="1054"/>
      <c r="MJC6" s="1054"/>
      <c r="MJD6" s="1054"/>
      <c r="MJE6" s="1054" t="s">
        <v>700</v>
      </c>
      <c r="MJF6" s="1054"/>
      <c r="MJG6" s="1054"/>
      <c r="MJH6" s="1054"/>
      <c r="MJI6" s="1054" t="s">
        <v>700</v>
      </c>
      <c r="MJJ6" s="1054"/>
      <c r="MJK6" s="1054"/>
      <c r="MJL6" s="1054"/>
      <c r="MJM6" s="1054" t="s">
        <v>700</v>
      </c>
      <c r="MJN6" s="1054"/>
      <c r="MJO6" s="1054"/>
      <c r="MJP6" s="1054"/>
      <c r="MJQ6" s="1054" t="s">
        <v>700</v>
      </c>
      <c r="MJR6" s="1054"/>
      <c r="MJS6" s="1054"/>
      <c r="MJT6" s="1054"/>
      <c r="MJU6" s="1054" t="s">
        <v>700</v>
      </c>
      <c r="MJV6" s="1054"/>
      <c r="MJW6" s="1054"/>
      <c r="MJX6" s="1054"/>
      <c r="MJY6" s="1054" t="s">
        <v>700</v>
      </c>
      <c r="MJZ6" s="1054"/>
      <c r="MKA6" s="1054"/>
      <c r="MKB6" s="1054"/>
      <c r="MKC6" s="1054" t="s">
        <v>700</v>
      </c>
      <c r="MKD6" s="1054"/>
      <c r="MKE6" s="1054"/>
      <c r="MKF6" s="1054"/>
      <c r="MKG6" s="1054" t="s">
        <v>700</v>
      </c>
      <c r="MKH6" s="1054"/>
      <c r="MKI6" s="1054"/>
      <c r="MKJ6" s="1054"/>
      <c r="MKK6" s="1054" t="s">
        <v>700</v>
      </c>
      <c r="MKL6" s="1054"/>
      <c r="MKM6" s="1054"/>
      <c r="MKN6" s="1054"/>
      <c r="MKO6" s="1054" t="s">
        <v>700</v>
      </c>
      <c r="MKP6" s="1054"/>
      <c r="MKQ6" s="1054"/>
      <c r="MKR6" s="1054"/>
      <c r="MKS6" s="1054" t="s">
        <v>700</v>
      </c>
      <c r="MKT6" s="1054"/>
      <c r="MKU6" s="1054"/>
      <c r="MKV6" s="1054"/>
      <c r="MKW6" s="1054" t="s">
        <v>700</v>
      </c>
      <c r="MKX6" s="1054"/>
      <c r="MKY6" s="1054"/>
      <c r="MKZ6" s="1054"/>
      <c r="MLA6" s="1054" t="s">
        <v>700</v>
      </c>
      <c r="MLB6" s="1054"/>
      <c r="MLC6" s="1054"/>
      <c r="MLD6" s="1054"/>
      <c r="MLE6" s="1054" t="s">
        <v>700</v>
      </c>
      <c r="MLF6" s="1054"/>
      <c r="MLG6" s="1054"/>
      <c r="MLH6" s="1054"/>
      <c r="MLI6" s="1054" t="s">
        <v>700</v>
      </c>
      <c r="MLJ6" s="1054"/>
      <c r="MLK6" s="1054"/>
      <c r="MLL6" s="1054"/>
      <c r="MLM6" s="1054" t="s">
        <v>700</v>
      </c>
      <c r="MLN6" s="1054"/>
      <c r="MLO6" s="1054"/>
      <c r="MLP6" s="1054"/>
      <c r="MLQ6" s="1054" t="s">
        <v>700</v>
      </c>
      <c r="MLR6" s="1054"/>
      <c r="MLS6" s="1054"/>
      <c r="MLT6" s="1054"/>
      <c r="MLU6" s="1054" t="s">
        <v>700</v>
      </c>
      <c r="MLV6" s="1054"/>
      <c r="MLW6" s="1054"/>
      <c r="MLX6" s="1054"/>
      <c r="MLY6" s="1054" t="s">
        <v>700</v>
      </c>
      <c r="MLZ6" s="1054"/>
      <c r="MMA6" s="1054"/>
      <c r="MMB6" s="1054"/>
      <c r="MMC6" s="1054" t="s">
        <v>700</v>
      </c>
      <c r="MMD6" s="1054"/>
      <c r="MME6" s="1054"/>
      <c r="MMF6" s="1054"/>
      <c r="MMG6" s="1054" t="s">
        <v>700</v>
      </c>
      <c r="MMH6" s="1054"/>
      <c r="MMI6" s="1054"/>
      <c r="MMJ6" s="1054"/>
      <c r="MMK6" s="1054" t="s">
        <v>700</v>
      </c>
      <c r="MML6" s="1054"/>
      <c r="MMM6" s="1054"/>
      <c r="MMN6" s="1054"/>
      <c r="MMO6" s="1054" t="s">
        <v>700</v>
      </c>
      <c r="MMP6" s="1054"/>
      <c r="MMQ6" s="1054"/>
      <c r="MMR6" s="1054"/>
      <c r="MMS6" s="1054" t="s">
        <v>700</v>
      </c>
      <c r="MMT6" s="1054"/>
      <c r="MMU6" s="1054"/>
      <c r="MMV6" s="1054"/>
      <c r="MMW6" s="1054" t="s">
        <v>700</v>
      </c>
      <c r="MMX6" s="1054"/>
      <c r="MMY6" s="1054"/>
      <c r="MMZ6" s="1054"/>
      <c r="MNA6" s="1054" t="s">
        <v>700</v>
      </c>
      <c r="MNB6" s="1054"/>
      <c r="MNC6" s="1054"/>
      <c r="MND6" s="1054"/>
      <c r="MNE6" s="1054" t="s">
        <v>700</v>
      </c>
      <c r="MNF6" s="1054"/>
      <c r="MNG6" s="1054"/>
      <c r="MNH6" s="1054"/>
      <c r="MNI6" s="1054" t="s">
        <v>700</v>
      </c>
      <c r="MNJ6" s="1054"/>
      <c r="MNK6" s="1054"/>
      <c r="MNL6" s="1054"/>
      <c r="MNM6" s="1054" t="s">
        <v>700</v>
      </c>
      <c r="MNN6" s="1054"/>
      <c r="MNO6" s="1054"/>
      <c r="MNP6" s="1054"/>
      <c r="MNQ6" s="1054" t="s">
        <v>700</v>
      </c>
      <c r="MNR6" s="1054"/>
      <c r="MNS6" s="1054"/>
      <c r="MNT6" s="1054"/>
      <c r="MNU6" s="1054" t="s">
        <v>700</v>
      </c>
      <c r="MNV6" s="1054"/>
      <c r="MNW6" s="1054"/>
      <c r="MNX6" s="1054"/>
      <c r="MNY6" s="1054" t="s">
        <v>700</v>
      </c>
      <c r="MNZ6" s="1054"/>
      <c r="MOA6" s="1054"/>
      <c r="MOB6" s="1054"/>
      <c r="MOC6" s="1054" t="s">
        <v>700</v>
      </c>
      <c r="MOD6" s="1054"/>
      <c r="MOE6" s="1054"/>
      <c r="MOF6" s="1054"/>
      <c r="MOG6" s="1054" t="s">
        <v>700</v>
      </c>
      <c r="MOH6" s="1054"/>
      <c r="MOI6" s="1054"/>
      <c r="MOJ6" s="1054"/>
      <c r="MOK6" s="1054" t="s">
        <v>700</v>
      </c>
      <c r="MOL6" s="1054"/>
      <c r="MOM6" s="1054"/>
      <c r="MON6" s="1054"/>
      <c r="MOO6" s="1054" t="s">
        <v>700</v>
      </c>
      <c r="MOP6" s="1054"/>
      <c r="MOQ6" s="1054"/>
      <c r="MOR6" s="1054"/>
      <c r="MOS6" s="1054" t="s">
        <v>700</v>
      </c>
      <c r="MOT6" s="1054"/>
      <c r="MOU6" s="1054"/>
      <c r="MOV6" s="1054"/>
      <c r="MOW6" s="1054" t="s">
        <v>700</v>
      </c>
      <c r="MOX6" s="1054"/>
      <c r="MOY6" s="1054"/>
      <c r="MOZ6" s="1054"/>
      <c r="MPA6" s="1054" t="s">
        <v>700</v>
      </c>
      <c r="MPB6" s="1054"/>
      <c r="MPC6" s="1054"/>
      <c r="MPD6" s="1054"/>
      <c r="MPE6" s="1054" t="s">
        <v>700</v>
      </c>
      <c r="MPF6" s="1054"/>
      <c r="MPG6" s="1054"/>
      <c r="MPH6" s="1054"/>
      <c r="MPI6" s="1054" t="s">
        <v>700</v>
      </c>
      <c r="MPJ6" s="1054"/>
      <c r="MPK6" s="1054"/>
      <c r="MPL6" s="1054"/>
      <c r="MPM6" s="1054" t="s">
        <v>700</v>
      </c>
      <c r="MPN6" s="1054"/>
      <c r="MPO6" s="1054"/>
      <c r="MPP6" s="1054"/>
      <c r="MPQ6" s="1054" t="s">
        <v>700</v>
      </c>
      <c r="MPR6" s="1054"/>
      <c r="MPS6" s="1054"/>
      <c r="MPT6" s="1054"/>
      <c r="MPU6" s="1054" t="s">
        <v>700</v>
      </c>
      <c r="MPV6" s="1054"/>
      <c r="MPW6" s="1054"/>
      <c r="MPX6" s="1054"/>
      <c r="MPY6" s="1054" t="s">
        <v>700</v>
      </c>
      <c r="MPZ6" s="1054"/>
      <c r="MQA6" s="1054"/>
      <c r="MQB6" s="1054"/>
      <c r="MQC6" s="1054" t="s">
        <v>700</v>
      </c>
      <c r="MQD6" s="1054"/>
      <c r="MQE6" s="1054"/>
      <c r="MQF6" s="1054"/>
      <c r="MQG6" s="1054" t="s">
        <v>700</v>
      </c>
      <c r="MQH6" s="1054"/>
      <c r="MQI6" s="1054"/>
      <c r="MQJ6" s="1054"/>
      <c r="MQK6" s="1054" t="s">
        <v>700</v>
      </c>
      <c r="MQL6" s="1054"/>
      <c r="MQM6" s="1054"/>
      <c r="MQN6" s="1054"/>
      <c r="MQO6" s="1054" t="s">
        <v>700</v>
      </c>
      <c r="MQP6" s="1054"/>
      <c r="MQQ6" s="1054"/>
      <c r="MQR6" s="1054"/>
      <c r="MQS6" s="1054" t="s">
        <v>700</v>
      </c>
      <c r="MQT6" s="1054"/>
      <c r="MQU6" s="1054"/>
      <c r="MQV6" s="1054"/>
      <c r="MQW6" s="1054" t="s">
        <v>700</v>
      </c>
      <c r="MQX6" s="1054"/>
      <c r="MQY6" s="1054"/>
      <c r="MQZ6" s="1054"/>
      <c r="MRA6" s="1054" t="s">
        <v>700</v>
      </c>
      <c r="MRB6" s="1054"/>
      <c r="MRC6" s="1054"/>
      <c r="MRD6" s="1054"/>
      <c r="MRE6" s="1054" t="s">
        <v>700</v>
      </c>
      <c r="MRF6" s="1054"/>
      <c r="MRG6" s="1054"/>
      <c r="MRH6" s="1054"/>
      <c r="MRI6" s="1054" t="s">
        <v>700</v>
      </c>
      <c r="MRJ6" s="1054"/>
      <c r="MRK6" s="1054"/>
      <c r="MRL6" s="1054"/>
      <c r="MRM6" s="1054" t="s">
        <v>700</v>
      </c>
      <c r="MRN6" s="1054"/>
      <c r="MRO6" s="1054"/>
      <c r="MRP6" s="1054"/>
      <c r="MRQ6" s="1054" t="s">
        <v>700</v>
      </c>
      <c r="MRR6" s="1054"/>
      <c r="MRS6" s="1054"/>
      <c r="MRT6" s="1054"/>
      <c r="MRU6" s="1054" t="s">
        <v>700</v>
      </c>
      <c r="MRV6" s="1054"/>
      <c r="MRW6" s="1054"/>
      <c r="MRX6" s="1054"/>
      <c r="MRY6" s="1054" t="s">
        <v>700</v>
      </c>
      <c r="MRZ6" s="1054"/>
      <c r="MSA6" s="1054"/>
      <c r="MSB6" s="1054"/>
      <c r="MSC6" s="1054" t="s">
        <v>700</v>
      </c>
      <c r="MSD6" s="1054"/>
      <c r="MSE6" s="1054"/>
      <c r="MSF6" s="1054"/>
      <c r="MSG6" s="1054" t="s">
        <v>700</v>
      </c>
      <c r="MSH6" s="1054"/>
      <c r="MSI6" s="1054"/>
      <c r="MSJ6" s="1054"/>
      <c r="MSK6" s="1054" t="s">
        <v>700</v>
      </c>
      <c r="MSL6" s="1054"/>
      <c r="MSM6" s="1054"/>
      <c r="MSN6" s="1054"/>
      <c r="MSO6" s="1054" t="s">
        <v>700</v>
      </c>
      <c r="MSP6" s="1054"/>
      <c r="MSQ6" s="1054"/>
      <c r="MSR6" s="1054"/>
      <c r="MSS6" s="1054" t="s">
        <v>700</v>
      </c>
      <c r="MST6" s="1054"/>
      <c r="MSU6" s="1054"/>
      <c r="MSV6" s="1054"/>
      <c r="MSW6" s="1054" t="s">
        <v>700</v>
      </c>
      <c r="MSX6" s="1054"/>
      <c r="MSY6" s="1054"/>
      <c r="MSZ6" s="1054"/>
      <c r="MTA6" s="1054" t="s">
        <v>700</v>
      </c>
      <c r="MTB6" s="1054"/>
      <c r="MTC6" s="1054"/>
      <c r="MTD6" s="1054"/>
      <c r="MTE6" s="1054" t="s">
        <v>700</v>
      </c>
      <c r="MTF6" s="1054"/>
      <c r="MTG6" s="1054"/>
      <c r="MTH6" s="1054"/>
      <c r="MTI6" s="1054" t="s">
        <v>700</v>
      </c>
      <c r="MTJ6" s="1054"/>
      <c r="MTK6" s="1054"/>
      <c r="MTL6" s="1054"/>
      <c r="MTM6" s="1054" t="s">
        <v>700</v>
      </c>
      <c r="MTN6" s="1054"/>
      <c r="MTO6" s="1054"/>
      <c r="MTP6" s="1054"/>
      <c r="MTQ6" s="1054" t="s">
        <v>700</v>
      </c>
      <c r="MTR6" s="1054"/>
      <c r="MTS6" s="1054"/>
      <c r="MTT6" s="1054"/>
      <c r="MTU6" s="1054" t="s">
        <v>700</v>
      </c>
      <c r="MTV6" s="1054"/>
      <c r="MTW6" s="1054"/>
      <c r="MTX6" s="1054"/>
      <c r="MTY6" s="1054" t="s">
        <v>700</v>
      </c>
      <c r="MTZ6" s="1054"/>
      <c r="MUA6" s="1054"/>
      <c r="MUB6" s="1054"/>
      <c r="MUC6" s="1054" t="s">
        <v>700</v>
      </c>
      <c r="MUD6" s="1054"/>
      <c r="MUE6" s="1054"/>
      <c r="MUF6" s="1054"/>
      <c r="MUG6" s="1054" t="s">
        <v>700</v>
      </c>
      <c r="MUH6" s="1054"/>
      <c r="MUI6" s="1054"/>
      <c r="MUJ6" s="1054"/>
      <c r="MUK6" s="1054" t="s">
        <v>700</v>
      </c>
      <c r="MUL6" s="1054"/>
      <c r="MUM6" s="1054"/>
      <c r="MUN6" s="1054"/>
      <c r="MUO6" s="1054" t="s">
        <v>700</v>
      </c>
      <c r="MUP6" s="1054"/>
      <c r="MUQ6" s="1054"/>
      <c r="MUR6" s="1054"/>
      <c r="MUS6" s="1054" t="s">
        <v>700</v>
      </c>
      <c r="MUT6" s="1054"/>
      <c r="MUU6" s="1054"/>
      <c r="MUV6" s="1054"/>
      <c r="MUW6" s="1054" t="s">
        <v>700</v>
      </c>
      <c r="MUX6" s="1054"/>
      <c r="MUY6" s="1054"/>
      <c r="MUZ6" s="1054"/>
      <c r="MVA6" s="1054" t="s">
        <v>700</v>
      </c>
      <c r="MVB6" s="1054"/>
      <c r="MVC6" s="1054"/>
      <c r="MVD6" s="1054"/>
      <c r="MVE6" s="1054" t="s">
        <v>700</v>
      </c>
      <c r="MVF6" s="1054"/>
      <c r="MVG6" s="1054"/>
      <c r="MVH6" s="1054"/>
      <c r="MVI6" s="1054" t="s">
        <v>700</v>
      </c>
      <c r="MVJ6" s="1054"/>
      <c r="MVK6" s="1054"/>
      <c r="MVL6" s="1054"/>
      <c r="MVM6" s="1054" t="s">
        <v>700</v>
      </c>
      <c r="MVN6" s="1054"/>
      <c r="MVO6" s="1054"/>
      <c r="MVP6" s="1054"/>
      <c r="MVQ6" s="1054" t="s">
        <v>700</v>
      </c>
      <c r="MVR6" s="1054"/>
      <c r="MVS6" s="1054"/>
      <c r="MVT6" s="1054"/>
      <c r="MVU6" s="1054" t="s">
        <v>700</v>
      </c>
      <c r="MVV6" s="1054"/>
      <c r="MVW6" s="1054"/>
      <c r="MVX6" s="1054"/>
      <c r="MVY6" s="1054" t="s">
        <v>700</v>
      </c>
      <c r="MVZ6" s="1054"/>
      <c r="MWA6" s="1054"/>
      <c r="MWB6" s="1054"/>
      <c r="MWC6" s="1054" t="s">
        <v>700</v>
      </c>
      <c r="MWD6" s="1054"/>
      <c r="MWE6" s="1054"/>
      <c r="MWF6" s="1054"/>
      <c r="MWG6" s="1054" t="s">
        <v>700</v>
      </c>
      <c r="MWH6" s="1054"/>
      <c r="MWI6" s="1054"/>
      <c r="MWJ6" s="1054"/>
      <c r="MWK6" s="1054" t="s">
        <v>700</v>
      </c>
      <c r="MWL6" s="1054"/>
      <c r="MWM6" s="1054"/>
      <c r="MWN6" s="1054"/>
      <c r="MWO6" s="1054" t="s">
        <v>700</v>
      </c>
      <c r="MWP6" s="1054"/>
      <c r="MWQ6" s="1054"/>
      <c r="MWR6" s="1054"/>
      <c r="MWS6" s="1054" t="s">
        <v>700</v>
      </c>
      <c r="MWT6" s="1054"/>
      <c r="MWU6" s="1054"/>
      <c r="MWV6" s="1054"/>
      <c r="MWW6" s="1054" t="s">
        <v>700</v>
      </c>
      <c r="MWX6" s="1054"/>
      <c r="MWY6" s="1054"/>
      <c r="MWZ6" s="1054"/>
      <c r="MXA6" s="1054" t="s">
        <v>700</v>
      </c>
      <c r="MXB6" s="1054"/>
      <c r="MXC6" s="1054"/>
      <c r="MXD6" s="1054"/>
      <c r="MXE6" s="1054" t="s">
        <v>700</v>
      </c>
      <c r="MXF6" s="1054"/>
      <c r="MXG6" s="1054"/>
      <c r="MXH6" s="1054"/>
      <c r="MXI6" s="1054" t="s">
        <v>700</v>
      </c>
      <c r="MXJ6" s="1054"/>
      <c r="MXK6" s="1054"/>
      <c r="MXL6" s="1054"/>
      <c r="MXM6" s="1054" t="s">
        <v>700</v>
      </c>
      <c r="MXN6" s="1054"/>
      <c r="MXO6" s="1054"/>
      <c r="MXP6" s="1054"/>
      <c r="MXQ6" s="1054" t="s">
        <v>700</v>
      </c>
      <c r="MXR6" s="1054"/>
      <c r="MXS6" s="1054"/>
      <c r="MXT6" s="1054"/>
      <c r="MXU6" s="1054" t="s">
        <v>700</v>
      </c>
      <c r="MXV6" s="1054"/>
      <c r="MXW6" s="1054"/>
      <c r="MXX6" s="1054"/>
      <c r="MXY6" s="1054" t="s">
        <v>700</v>
      </c>
      <c r="MXZ6" s="1054"/>
      <c r="MYA6" s="1054"/>
      <c r="MYB6" s="1054"/>
      <c r="MYC6" s="1054" t="s">
        <v>700</v>
      </c>
      <c r="MYD6" s="1054"/>
      <c r="MYE6" s="1054"/>
      <c r="MYF6" s="1054"/>
      <c r="MYG6" s="1054" t="s">
        <v>700</v>
      </c>
      <c r="MYH6" s="1054"/>
      <c r="MYI6" s="1054"/>
      <c r="MYJ6" s="1054"/>
      <c r="MYK6" s="1054" t="s">
        <v>700</v>
      </c>
      <c r="MYL6" s="1054"/>
      <c r="MYM6" s="1054"/>
      <c r="MYN6" s="1054"/>
      <c r="MYO6" s="1054" t="s">
        <v>700</v>
      </c>
      <c r="MYP6" s="1054"/>
      <c r="MYQ6" s="1054"/>
      <c r="MYR6" s="1054"/>
      <c r="MYS6" s="1054" t="s">
        <v>700</v>
      </c>
      <c r="MYT6" s="1054"/>
      <c r="MYU6" s="1054"/>
      <c r="MYV6" s="1054"/>
      <c r="MYW6" s="1054" t="s">
        <v>700</v>
      </c>
      <c r="MYX6" s="1054"/>
      <c r="MYY6" s="1054"/>
      <c r="MYZ6" s="1054"/>
      <c r="MZA6" s="1054" t="s">
        <v>700</v>
      </c>
      <c r="MZB6" s="1054"/>
      <c r="MZC6" s="1054"/>
      <c r="MZD6" s="1054"/>
      <c r="MZE6" s="1054" t="s">
        <v>700</v>
      </c>
      <c r="MZF6" s="1054"/>
      <c r="MZG6" s="1054"/>
      <c r="MZH6" s="1054"/>
      <c r="MZI6" s="1054" t="s">
        <v>700</v>
      </c>
      <c r="MZJ6" s="1054"/>
      <c r="MZK6" s="1054"/>
      <c r="MZL6" s="1054"/>
      <c r="MZM6" s="1054" t="s">
        <v>700</v>
      </c>
      <c r="MZN6" s="1054"/>
      <c r="MZO6" s="1054"/>
      <c r="MZP6" s="1054"/>
      <c r="MZQ6" s="1054" t="s">
        <v>700</v>
      </c>
      <c r="MZR6" s="1054"/>
      <c r="MZS6" s="1054"/>
      <c r="MZT6" s="1054"/>
      <c r="MZU6" s="1054" t="s">
        <v>700</v>
      </c>
      <c r="MZV6" s="1054"/>
      <c r="MZW6" s="1054"/>
      <c r="MZX6" s="1054"/>
      <c r="MZY6" s="1054" t="s">
        <v>700</v>
      </c>
      <c r="MZZ6" s="1054"/>
      <c r="NAA6" s="1054"/>
      <c r="NAB6" s="1054"/>
      <c r="NAC6" s="1054" t="s">
        <v>700</v>
      </c>
      <c r="NAD6" s="1054"/>
      <c r="NAE6" s="1054"/>
      <c r="NAF6" s="1054"/>
      <c r="NAG6" s="1054" t="s">
        <v>700</v>
      </c>
      <c r="NAH6" s="1054"/>
      <c r="NAI6" s="1054"/>
      <c r="NAJ6" s="1054"/>
      <c r="NAK6" s="1054" t="s">
        <v>700</v>
      </c>
      <c r="NAL6" s="1054"/>
      <c r="NAM6" s="1054"/>
      <c r="NAN6" s="1054"/>
      <c r="NAO6" s="1054" t="s">
        <v>700</v>
      </c>
      <c r="NAP6" s="1054"/>
      <c r="NAQ6" s="1054"/>
      <c r="NAR6" s="1054"/>
      <c r="NAS6" s="1054" t="s">
        <v>700</v>
      </c>
      <c r="NAT6" s="1054"/>
      <c r="NAU6" s="1054"/>
      <c r="NAV6" s="1054"/>
      <c r="NAW6" s="1054" t="s">
        <v>700</v>
      </c>
      <c r="NAX6" s="1054"/>
      <c r="NAY6" s="1054"/>
      <c r="NAZ6" s="1054"/>
      <c r="NBA6" s="1054" t="s">
        <v>700</v>
      </c>
      <c r="NBB6" s="1054"/>
      <c r="NBC6" s="1054"/>
      <c r="NBD6" s="1054"/>
      <c r="NBE6" s="1054" t="s">
        <v>700</v>
      </c>
      <c r="NBF6" s="1054"/>
      <c r="NBG6" s="1054"/>
      <c r="NBH6" s="1054"/>
      <c r="NBI6" s="1054" t="s">
        <v>700</v>
      </c>
      <c r="NBJ6" s="1054"/>
      <c r="NBK6" s="1054"/>
      <c r="NBL6" s="1054"/>
      <c r="NBM6" s="1054" t="s">
        <v>700</v>
      </c>
      <c r="NBN6" s="1054"/>
      <c r="NBO6" s="1054"/>
      <c r="NBP6" s="1054"/>
      <c r="NBQ6" s="1054" t="s">
        <v>700</v>
      </c>
      <c r="NBR6" s="1054"/>
      <c r="NBS6" s="1054"/>
      <c r="NBT6" s="1054"/>
      <c r="NBU6" s="1054" t="s">
        <v>700</v>
      </c>
      <c r="NBV6" s="1054"/>
      <c r="NBW6" s="1054"/>
      <c r="NBX6" s="1054"/>
      <c r="NBY6" s="1054" t="s">
        <v>700</v>
      </c>
      <c r="NBZ6" s="1054"/>
      <c r="NCA6" s="1054"/>
      <c r="NCB6" s="1054"/>
      <c r="NCC6" s="1054" t="s">
        <v>700</v>
      </c>
      <c r="NCD6" s="1054"/>
      <c r="NCE6" s="1054"/>
      <c r="NCF6" s="1054"/>
      <c r="NCG6" s="1054" t="s">
        <v>700</v>
      </c>
      <c r="NCH6" s="1054"/>
      <c r="NCI6" s="1054"/>
      <c r="NCJ6" s="1054"/>
      <c r="NCK6" s="1054" t="s">
        <v>700</v>
      </c>
      <c r="NCL6" s="1054"/>
      <c r="NCM6" s="1054"/>
      <c r="NCN6" s="1054"/>
      <c r="NCO6" s="1054" t="s">
        <v>700</v>
      </c>
      <c r="NCP6" s="1054"/>
      <c r="NCQ6" s="1054"/>
      <c r="NCR6" s="1054"/>
      <c r="NCS6" s="1054" t="s">
        <v>700</v>
      </c>
      <c r="NCT6" s="1054"/>
      <c r="NCU6" s="1054"/>
      <c r="NCV6" s="1054"/>
      <c r="NCW6" s="1054" t="s">
        <v>700</v>
      </c>
      <c r="NCX6" s="1054"/>
      <c r="NCY6" s="1054"/>
      <c r="NCZ6" s="1054"/>
      <c r="NDA6" s="1054" t="s">
        <v>700</v>
      </c>
      <c r="NDB6" s="1054"/>
      <c r="NDC6" s="1054"/>
      <c r="NDD6" s="1054"/>
      <c r="NDE6" s="1054" t="s">
        <v>700</v>
      </c>
      <c r="NDF6" s="1054"/>
      <c r="NDG6" s="1054"/>
      <c r="NDH6" s="1054"/>
      <c r="NDI6" s="1054" t="s">
        <v>700</v>
      </c>
      <c r="NDJ6" s="1054"/>
      <c r="NDK6" s="1054"/>
      <c r="NDL6" s="1054"/>
      <c r="NDM6" s="1054" t="s">
        <v>700</v>
      </c>
      <c r="NDN6" s="1054"/>
      <c r="NDO6" s="1054"/>
      <c r="NDP6" s="1054"/>
      <c r="NDQ6" s="1054" t="s">
        <v>700</v>
      </c>
      <c r="NDR6" s="1054"/>
      <c r="NDS6" s="1054"/>
      <c r="NDT6" s="1054"/>
      <c r="NDU6" s="1054" t="s">
        <v>700</v>
      </c>
      <c r="NDV6" s="1054"/>
      <c r="NDW6" s="1054"/>
      <c r="NDX6" s="1054"/>
      <c r="NDY6" s="1054" t="s">
        <v>700</v>
      </c>
      <c r="NDZ6" s="1054"/>
      <c r="NEA6" s="1054"/>
      <c r="NEB6" s="1054"/>
      <c r="NEC6" s="1054" t="s">
        <v>700</v>
      </c>
      <c r="NED6" s="1054"/>
      <c r="NEE6" s="1054"/>
      <c r="NEF6" s="1054"/>
      <c r="NEG6" s="1054" t="s">
        <v>700</v>
      </c>
      <c r="NEH6" s="1054"/>
      <c r="NEI6" s="1054"/>
      <c r="NEJ6" s="1054"/>
      <c r="NEK6" s="1054" t="s">
        <v>700</v>
      </c>
      <c r="NEL6" s="1054"/>
      <c r="NEM6" s="1054"/>
      <c r="NEN6" s="1054"/>
      <c r="NEO6" s="1054" t="s">
        <v>700</v>
      </c>
      <c r="NEP6" s="1054"/>
      <c r="NEQ6" s="1054"/>
      <c r="NER6" s="1054"/>
      <c r="NES6" s="1054" t="s">
        <v>700</v>
      </c>
      <c r="NET6" s="1054"/>
      <c r="NEU6" s="1054"/>
      <c r="NEV6" s="1054"/>
      <c r="NEW6" s="1054" t="s">
        <v>700</v>
      </c>
      <c r="NEX6" s="1054"/>
      <c r="NEY6" s="1054"/>
      <c r="NEZ6" s="1054"/>
      <c r="NFA6" s="1054" t="s">
        <v>700</v>
      </c>
      <c r="NFB6" s="1054"/>
      <c r="NFC6" s="1054"/>
      <c r="NFD6" s="1054"/>
      <c r="NFE6" s="1054" t="s">
        <v>700</v>
      </c>
      <c r="NFF6" s="1054"/>
      <c r="NFG6" s="1054"/>
      <c r="NFH6" s="1054"/>
      <c r="NFI6" s="1054" t="s">
        <v>700</v>
      </c>
      <c r="NFJ6" s="1054"/>
      <c r="NFK6" s="1054"/>
      <c r="NFL6" s="1054"/>
      <c r="NFM6" s="1054" t="s">
        <v>700</v>
      </c>
      <c r="NFN6" s="1054"/>
      <c r="NFO6" s="1054"/>
      <c r="NFP6" s="1054"/>
      <c r="NFQ6" s="1054" t="s">
        <v>700</v>
      </c>
      <c r="NFR6" s="1054"/>
      <c r="NFS6" s="1054"/>
      <c r="NFT6" s="1054"/>
      <c r="NFU6" s="1054" t="s">
        <v>700</v>
      </c>
      <c r="NFV6" s="1054"/>
      <c r="NFW6" s="1054"/>
      <c r="NFX6" s="1054"/>
      <c r="NFY6" s="1054" t="s">
        <v>700</v>
      </c>
      <c r="NFZ6" s="1054"/>
      <c r="NGA6" s="1054"/>
      <c r="NGB6" s="1054"/>
      <c r="NGC6" s="1054" t="s">
        <v>700</v>
      </c>
      <c r="NGD6" s="1054"/>
      <c r="NGE6" s="1054"/>
      <c r="NGF6" s="1054"/>
      <c r="NGG6" s="1054" t="s">
        <v>700</v>
      </c>
      <c r="NGH6" s="1054"/>
      <c r="NGI6" s="1054"/>
      <c r="NGJ6" s="1054"/>
      <c r="NGK6" s="1054" t="s">
        <v>700</v>
      </c>
      <c r="NGL6" s="1054"/>
      <c r="NGM6" s="1054"/>
      <c r="NGN6" s="1054"/>
      <c r="NGO6" s="1054" t="s">
        <v>700</v>
      </c>
      <c r="NGP6" s="1054"/>
      <c r="NGQ6" s="1054"/>
      <c r="NGR6" s="1054"/>
      <c r="NGS6" s="1054" t="s">
        <v>700</v>
      </c>
      <c r="NGT6" s="1054"/>
      <c r="NGU6" s="1054"/>
      <c r="NGV6" s="1054"/>
      <c r="NGW6" s="1054" t="s">
        <v>700</v>
      </c>
      <c r="NGX6" s="1054"/>
      <c r="NGY6" s="1054"/>
      <c r="NGZ6" s="1054"/>
      <c r="NHA6" s="1054" t="s">
        <v>700</v>
      </c>
      <c r="NHB6" s="1054"/>
      <c r="NHC6" s="1054"/>
      <c r="NHD6" s="1054"/>
      <c r="NHE6" s="1054" t="s">
        <v>700</v>
      </c>
      <c r="NHF6" s="1054"/>
      <c r="NHG6" s="1054"/>
      <c r="NHH6" s="1054"/>
      <c r="NHI6" s="1054" t="s">
        <v>700</v>
      </c>
      <c r="NHJ6" s="1054"/>
      <c r="NHK6" s="1054"/>
      <c r="NHL6" s="1054"/>
      <c r="NHM6" s="1054" t="s">
        <v>700</v>
      </c>
      <c r="NHN6" s="1054"/>
      <c r="NHO6" s="1054"/>
      <c r="NHP6" s="1054"/>
      <c r="NHQ6" s="1054" t="s">
        <v>700</v>
      </c>
      <c r="NHR6" s="1054"/>
      <c r="NHS6" s="1054"/>
      <c r="NHT6" s="1054"/>
      <c r="NHU6" s="1054" t="s">
        <v>700</v>
      </c>
      <c r="NHV6" s="1054"/>
      <c r="NHW6" s="1054"/>
      <c r="NHX6" s="1054"/>
      <c r="NHY6" s="1054" t="s">
        <v>700</v>
      </c>
      <c r="NHZ6" s="1054"/>
      <c r="NIA6" s="1054"/>
      <c r="NIB6" s="1054"/>
      <c r="NIC6" s="1054" t="s">
        <v>700</v>
      </c>
      <c r="NID6" s="1054"/>
      <c r="NIE6" s="1054"/>
      <c r="NIF6" s="1054"/>
      <c r="NIG6" s="1054" t="s">
        <v>700</v>
      </c>
      <c r="NIH6" s="1054"/>
      <c r="NII6" s="1054"/>
      <c r="NIJ6" s="1054"/>
      <c r="NIK6" s="1054" t="s">
        <v>700</v>
      </c>
      <c r="NIL6" s="1054"/>
      <c r="NIM6" s="1054"/>
      <c r="NIN6" s="1054"/>
      <c r="NIO6" s="1054" t="s">
        <v>700</v>
      </c>
      <c r="NIP6" s="1054"/>
      <c r="NIQ6" s="1054"/>
      <c r="NIR6" s="1054"/>
      <c r="NIS6" s="1054" t="s">
        <v>700</v>
      </c>
      <c r="NIT6" s="1054"/>
      <c r="NIU6" s="1054"/>
      <c r="NIV6" s="1054"/>
      <c r="NIW6" s="1054" t="s">
        <v>700</v>
      </c>
      <c r="NIX6" s="1054"/>
      <c r="NIY6" s="1054"/>
      <c r="NIZ6" s="1054"/>
      <c r="NJA6" s="1054" t="s">
        <v>700</v>
      </c>
      <c r="NJB6" s="1054"/>
      <c r="NJC6" s="1054"/>
      <c r="NJD6" s="1054"/>
      <c r="NJE6" s="1054" t="s">
        <v>700</v>
      </c>
      <c r="NJF6" s="1054"/>
      <c r="NJG6" s="1054"/>
      <c r="NJH6" s="1054"/>
      <c r="NJI6" s="1054" t="s">
        <v>700</v>
      </c>
      <c r="NJJ6" s="1054"/>
      <c r="NJK6" s="1054"/>
      <c r="NJL6" s="1054"/>
      <c r="NJM6" s="1054" t="s">
        <v>700</v>
      </c>
      <c r="NJN6" s="1054"/>
      <c r="NJO6" s="1054"/>
      <c r="NJP6" s="1054"/>
      <c r="NJQ6" s="1054" t="s">
        <v>700</v>
      </c>
      <c r="NJR6" s="1054"/>
      <c r="NJS6" s="1054"/>
      <c r="NJT6" s="1054"/>
      <c r="NJU6" s="1054" t="s">
        <v>700</v>
      </c>
      <c r="NJV6" s="1054"/>
      <c r="NJW6" s="1054"/>
      <c r="NJX6" s="1054"/>
      <c r="NJY6" s="1054" t="s">
        <v>700</v>
      </c>
      <c r="NJZ6" s="1054"/>
      <c r="NKA6" s="1054"/>
      <c r="NKB6" s="1054"/>
      <c r="NKC6" s="1054" t="s">
        <v>700</v>
      </c>
      <c r="NKD6" s="1054"/>
      <c r="NKE6" s="1054"/>
      <c r="NKF6" s="1054"/>
      <c r="NKG6" s="1054" t="s">
        <v>700</v>
      </c>
      <c r="NKH6" s="1054"/>
      <c r="NKI6" s="1054"/>
      <c r="NKJ6" s="1054"/>
      <c r="NKK6" s="1054" t="s">
        <v>700</v>
      </c>
      <c r="NKL6" s="1054"/>
      <c r="NKM6" s="1054"/>
      <c r="NKN6" s="1054"/>
      <c r="NKO6" s="1054" t="s">
        <v>700</v>
      </c>
      <c r="NKP6" s="1054"/>
      <c r="NKQ6" s="1054"/>
      <c r="NKR6" s="1054"/>
      <c r="NKS6" s="1054" t="s">
        <v>700</v>
      </c>
      <c r="NKT6" s="1054"/>
      <c r="NKU6" s="1054"/>
      <c r="NKV6" s="1054"/>
      <c r="NKW6" s="1054" t="s">
        <v>700</v>
      </c>
      <c r="NKX6" s="1054"/>
      <c r="NKY6" s="1054"/>
      <c r="NKZ6" s="1054"/>
      <c r="NLA6" s="1054" t="s">
        <v>700</v>
      </c>
      <c r="NLB6" s="1054"/>
      <c r="NLC6" s="1054"/>
      <c r="NLD6" s="1054"/>
      <c r="NLE6" s="1054" t="s">
        <v>700</v>
      </c>
      <c r="NLF6" s="1054"/>
      <c r="NLG6" s="1054"/>
      <c r="NLH6" s="1054"/>
      <c r="NLI6" s="1054" t="s">
        <v>700</v>
      </c>
      <c r="NLJ6" s="1054"/>
      <c r="NLK6" s="1054"/>
      <c r="NLL6" s="1054"/>
      <c r="NLM6" s="1054" t="s">
        <v>700</v>
      </c>
      <c r="NLN6" s="1054"/>
      <c r="NLO6" s="1054"/>
      <c r="NLP6" s="1054"/>
      <c r="NLQ6" s="1054" t="s">
        <v>700</v>
      </c>
      <c r="NLR6" s="1054"/>
      <c r="NLS6" s="1054"/>
      <c r="NLT6" s="1054"/>
      <c r="NLU6" s="1054" t="s">
        <v>700</v>
      </c>
      <c r="NLV6" s="1054"/>
      <c r="NLW6" s="1054"/>
      <c r="NLX6" s="1054"/>
      <c r="NLY6" s="1054" t="s">
        <v>700</v>
      </c>
      <c r="NLZ6" s="1054"/>
      <c r="NMA6" s="1054"/>
      <c r="NMB6" s="1054"/>
      <c r="NMC6" s="1054" t="s">
        <v>700</v>
      </c>
      <c r="NMD6" s="1054"/>
      <c r="NME6" s="1054"/>
      <c r="NMF6" s="1054"/>
      <c r="NMG6" s="1054" t="s">
        <v>700</v>
      </c>
      <c r="NMH6" s="1054"/>
      <c r="NMI6" s="1054"/>
      <c r="NMJ6" s="1054"/>
      <c r="NMK6" s="1054" t="s">
        <v>700</v>
      </c>
      <c r="NML6" s="1054"/>
      <c r="NMM6" s="1054"/>
      <c r="NMN6" s="1054"/>
      <c r="NMO6" s="1054" t="s">
        <v>700</v>
      </c>
      <c r="NMP6" s="1054"/>
      <c r="NMQ6" s="1054"/>
      <c r="NMR6" s="1054"/>
      <c r="NMS6" s="1054" t="s">
        <v>700</v>
      </c>
      <c r="NMT6" s="1054"/>
      <c r="NMU6" s="1054"/>
      <c r="NMV6" s="1054"/>
      <c r="NMW6" s="1054" t="s">
        <v>700</v>
      </c>
      <c r="NMX6" s="1054"/>
      <c r="NMY6" s="1054"/>
      <c r="NMZ6" s="1054"/>
      <c r="NNA6" s="1054" t="s">
        <v>700</v>
      </c>
      <c r="NNB6" s="1054"/>
      <c r="NNC6" s="1054"/>
      <c r="NND6" s="1054"/>
      <c r="NNE6" s="1054" t="s">
        <v>700</v>
      </c>
      <c r="NNF6" s="1054"/>
      <c r="NNG6" s="1054"/>
      <c r="NNH6" s="1054"/>
      <c r="NNI6" s="1054" t="s">
        <v>700</v>
      </c>
      <c r="NNJ6" s="1054"/>
      <c r="NNK6" s="1054"/>
      <c r="NNL6" s="1054"/>
      <c r="NNM6" s="1054" t="s">
        <v>700</v>
      </c>
      <c r="NNN6" s="1054"/>
      <c r="NNO6" s="1054"/>
      <c r="NNP6" s="1054"/>
      <c r="NNQ6" s="1054" t="s">
        <v>700</v>
      </c>
      <c r="NNR6" s="1054"/>
      <c r="NNS6" s="1054"/>
      <c r="NNT6" s="1054"/>
      <c r="NNU6" s="1054" t="s">
        <v>700</v>
      </c>
      <c r="NNV6" s="1054"/>
      <c r="NNW6" s="1054"/>
      <c r="NNX6" s="1054"/>
      <c r="NNY6" s="1054" t="s">
        <v>700</v>
      </c>
      <c r="NNZ6" s="1054"/>
      <c r="NOA6" s="1054"/>
      <c r="NOB6" s="1054"/>
      <c r="NOC6" s="1054" t="s">
        <v>700</v>
      </c>
      <c r="NOD6" s="1054"/>
      <c r="NOE6" s="1054"/>
      <c r="NOF6" s="1054"/>
      <c r="NOG6" s="1054" t="s">
        <v>700</v>
      </c>
      <c r="NOH6" s="1054"/>
      <c r="NOI6" s="1054"/>
      <c r="NOJ6" s="1054"/>
      <c r="NOK6" s="1054" t="s">
        <v>700</v>
      </c>
      <c r="NOL6" s="1054"/>
      <c r="NOM6" s="1054"/>
      <c r="NON6" s="1054"/>
      <c r="NOO6" s="1054" t="s">
        <v>700</v>
      </c>
      <c r="NOP6" s="1054"/>
      <c r="NOQ6" s="1054"/>
      <c r="NOR6" s="1054"/>
      <c r="NOS6" s="1054" t="s">
        <v>700</v>
      </c>
      <c r="NOT6" s="1054"/>
      <c r="NOU6" s="1054"/>
      <c r="NOV6" s="1054"/>
      <c r="NOW6" s="1054" t="s">
        <v>700</v>
      </c>
      <c r="NOX6" s="1054"/>
      <c r="NOY6" s="1054"/>
      <c r="NOZ6" s="1054"/>
      <c r="NPA6" s="1054" t="s">
        <v>700</v>
      </c>
      <c r="NPB6" s="1054"/>
      <c r="NPC6" s="1054"/>
      <c r="NPD6" s="1054"/>
      <c r="NPE6" s="1054" t="s">
        <v>700</v>
      </c>
      <c r="NPF6" s="1054"/>
      <c r="NPG6" s="1054"/>
      <c r="NPH6" s="1054"/>
      <c r="NPI6" s="1054" t="s">
        <v>700</v>
      </c>
      <c r="NPJ6" s="1054"/>
      <c r="NPK6" s="1054"/>
      <c r="NPL6" s="1054"/>
      <c r="NPM6" s="1054" t="s">
        <v>700</v>
      </c>
      <c r="NPN6" s="1054"/>
      <c r="NPO6" s="1054"/>
      <c r="NPP6" s="1054"/>
      <c r="NPQ6" s="1054" t="s">
        <v>700</v>
      </c>
      <c r="NPR6" s="1054"/>
      <c r="NPS6" s="1054"/>
      <c r="NPT6" s="1054"/>
      <c r="NPU6" s="1054" t="s">
        <v>700</v>
      </c>
      <c r="NPV6" s="1054"/>
      <c r="NPW6" s="1054"/>
      <c r="NPX6" s="1054"/>
      <c r="NPY6" s="1054" t="s">
        <v>700</v>
      </c>
      <c r="NPZ6" s="1054"/>
      <c r="NQA6" s="1054"/>
      <c r="NQB6" s="1054"/>
      <c r="NQC6" s="1054" t="s">
        <v>700</v>
      </c>
      <c r="NQD6" s="1054"/>
      <c r="NQE6" s="1054"/>
      <c r="NQF6" s="1054"/>
      <c r="NQG6" s="1054" t="s">
        <v>700</v>
      </c>
      <c r="NQH6" s="1054"/>
      <c r="NQI6" s="1054"/>
      <c r="NQJ6" s="1054"/>
      <c r="NQK6" s="1054" t="s">
        <v>700</v>
      </c>
      <c r="NQL6" s="1054"/>
      <c r="NQM6" s="1054"/>
      <c r="NQN6" s="1054"/>
      <c r="NQO6" s="1054" t="s">
        <v>700</v>
      </c>
      <c r="NQP6" s="1054"/>
      <c r="NQQ6" s="1054"/>
      <c r="NQR6" s="1054"/>
      <c r="NQS6" s="1054" t="s">
        <v>700</v>
      </c>
      <c r="NQT6" s="1054"/>
      <c r="NQU6" s="1054"/>
      <c r="NQV6" s="1054"/>
      <c r="NQW6" s="1054" t="s">
        <v>700</v>
      </c>
      <c r="NQX6" s="1054"/>
      <c r="NQY6" s="1054"/>
      <c r="NQZ6" s="1054"/>
      <c r="NRA6" s="1054" t="s">
        <v>700</v>
      </c>
      <c r="NRB6" s="1054"/>
      <c r="NRC6" s="1054"/>
      <c r="NRD6" s="1054"/>
      <c r="NRE6" s="1054" t="s">
        <v>700</v>
      </c>
      <c r="NRF6" s="1054"/>
      <c r="NRG6" s="1054"/>
      <c r="NRH6" s="1054"/>
      <c r="NRI6" s="1054" t="s">
        <v>700</v>
      </c>
      <c r="NRJ6" s="1054"/>
      <c r="NRK6" s="1054"/>
      <c r="NRL6" s="1054"/>
      <c r="NRM6" s="1054" t="s">
        <v>700</v>
      </c>
      <c r="NRN6" s="1054"/>
      <c r="NRO6" s="1054"/>
      <c r="NRP6" s="1054"/>
      <c r="NRQ6" s="1054" t="s">
        <v>700</v>
      </c>
      <c r="NRR6" s="1054"/>
      <c r="NRS6" s="1054"/>
      <c r="NRT6" s="1054"/>
      <c r="NRU6" s="1054" t="s">
        <v>700</v>
      </c>
      <c r="NRV6" s="1054"/>
      <c r="NRW6" s="1054"/>
      <c r="NRX6" s="1054"/>
      <c r="NRY6" s="1054" t="s">
        <v>700</v>
      </c>
      <c r="NRZ6" s="1054"/>
      <c r="NSA6" s="1054"/>
      <c r="NSB6" s="1054"/>
      <c r="NSC6" s="1054" t="s">
        <v>700</v>
      </c>
      <c r="NSD6" s="1054"/>
      <c r="NSE6" s="1054"/>
      <c r="NSF6" s="1054"/>
      <c r="NSG6" s="1054" t="s">
        <v>700</v>
      </c>
      <c r="NSH6" s="1054"/>
      <c r="NSI6" s="1054"/>
      <c r="NSJ6" s="1054"/>
      <c r="NSK6" s="1054" t="s">
        <v>700</v>
      </c>
      <c r="NSL6" s="1054"/>
      <c r="NSM6" s="1054"/>
      <c r="NSN6" s="1054"/>
      <c r="NSO6" s="1054" t="s">
        <v>700</v>
      </c>
      <c r="NSP6" s="1054"/>
      <c r="NSQ6" s="1054"/>
      <c r="NSR6" s="1054"/>
      <c r="NSS6" s="1054" t="s">
        <v>700</v>
      </c>
      <c r="NST6" s="1054"/>
      <c r="NSU6" s="1054"/>
      <c r="NSV6" s="1054"/>
      <c r="NSW6" s="1054" t="s">
        <v>700</v>
      </c>
      <c r="NSX6" s="1054"/>
      <c r="NSY6" s="1054"/>
      <c r="NSZ6" s="1054"/>
      <c r="NTA6" s="1054" t="s">
        <v>700</v>
      </c>
      <c r="NTB6" s="1054"/>
      <c r="NTC6" s="1054"/>
      <c r="NTD6" s="1054"/>
      <c r="NTE6" s="1054" t="s">
        <v>700</v>
      </c>
      <c r="NTF6" s="1054"/>
      <c r="NTG6" s="1054"/>
      <c r="NTH6" s="1054"/>
      <c r="NTI6" s="1054" t="s">
        <v>700</v>
      </c>
      <c r="NTJ6" s="1054"/>
      <c r="NTK6" s="1054"/>
      <c r="NTL6" s="1054"/>
      <c r="NTM6" s="1054" t="s">
        <v>700</v>
      </c>
      <c r="NTN6" s="1054"/>
      <c r="NTO6" s="1054"/>
      <c r="NTP6" s="1054"/>
      <c r="NTQ6" s="1054" t="s">
        <v>700</v>
      </c>
      <c r="NTR6" s="1054"/>
      <c r="NTS6" s="1054"/>
      <c r="NTT6" s="1054"/>
      <c r="NTU6" s="1054" t="s">
        <v>700</v>
      </c>
      <c r="NTV6" s="1054"/>
      <c r="NTW6" s="1054"/>
      <c r="NTX6" s="1054"/>
      <c r="NTY6" s="1054" t="s">
        <v>700</v>
      </c>
      <c r="NTZ6" s="1054"/>
      <c r="NUA6" s="1054"/>
      <c r="NUB6" s="1054"/>
      <c r="NUC6" s="1054" t="s">
        <v>700</v>
      </c>
      <c r="NUD6" s="1054"/>
      <c r="NUE6" s="1054"/>
      <c r="NUF6" s="1054"/>
      <c r="NUG6" s="1054" t="s">
        <v>700</v>
      </c>
      <c r="NUH6" s="1054"/>
      <c r="NUI6" s="1054"/>
      <c r="NUJ6" s="1054"/>
      <c r="NUK6" s="1054" t="s">
        <v>700</v>
      </c>
      <c r="NUL6" s="1054"/>
      <c r="NUM6" s="1054"/>
      <c r="NUN6" s="1054"/>
      <c r="NUO6" s="1054" t="s">
        <v>700</v>
      </c>
      <c r="NUP6" s="1054"/>
      <c r="NUQ6" s="1054"/>
      <c r="NUR6" s="1054"/>
      <c r="NUS6" s="1054" t="s">
        <v>700</v>
      </c>
      <c r="NUT6" s="1054"/>
      <c r="NUU6" s="1054"/>
      <c r="NUV6" s="1054"/>
      <c r="NUW6" s="1054" t="s">
        <v>700</v>
      </c>
      <c r="NUX6" s="1054"/>
      <c r="NUY6" s="1054"/>
      <c r="NUZ6" s="1054"/>
      <c r="NVA6" s="1054" t="s">
        <v>700</v>
      </c>
      <c r="NVB6" s="1054"/>
      <c r="NVC6" s="1054"/>
      <c r="NVD6" s="1054"/>
      <c r="NVE6" s="1054" t="s">
        <v>700</v>
      </c>
      <c r="NVF6" s="1054"/>
      <c r="NVG6" s="1054"/>
      <c r="NVH6" s="1054"/>
      <c r="NVI6" s="1054" t="s">
        <v>700</v>
      </c>
      <c r="NVJ6" s="1054"/>
      <c r="NVK6" s="1054"/>
      <c r="NVL6" s="1054"/>
      <c r="NVM6" s="1054" t="s">
        <v>700</v>
      </c>
      <c r="NVN6" s="1054"/>
      <c r="NVO6" s="1054"/>
      <c r="NVP6" s="1054"/>
      <c r="NVQ6" s="1054" t="s">
        <v>700</v>
      </c>
      <c r="NVR6" s="1054"/>
      <c r="NVS6" s="1054"/>
      <c r="NVT6" s="1054"/>
      <c r="NVU6" s="1054" t="s">
        <v>700</v>
      </c>
      <c r="NVV6" s="1054"/>
      <c r="NVW6" s="1054"/>
      <c r="NVX6" s="1054"/>
      <c r="NVY6" s="1054" t="s">
        <v>700</v>
      </c>
      <c r="NVZ6" s="1054"/>
      <c r="NWA6" s="1054"/>
      <c r="NWB6" s="1054"/>
      <c r="NWC6" s="1054" t="s">
        <v>700</v>
      </c>
      <c r="NWD6" s="1054"/>
      <c r="NWE6" s="1054"/>
      <c r="NWF6" s="1054"/>
      <c r="NWG6" s="1054" t="s">
        <v>700</v>
      </c>
      <c r="NWH6" s="1054"/>
      <c r="NWI6" s="1054"/>
      <c r="NWJ6" s="1054"/>
      <c r="NWK6" s="1054" t="s">
        <v>700</v>
      </c>
      <c r="NWL6" s="1054"/>
      <c r="NWM6" s="1054"/>
      <c r="NWN6" s="1054"/>
      <c r="NWO6" s="1054" t="s">
        <v>700</v>
      </c>
      <c r="NWP6" s="1054"/>
      <c r="NWQ6" s="1054"/>
      <c r="NWR6" s="1054"/>
      <c r="NWS6" s="1054" t="s">
        <v>700</v>
      </c>
      <c r="NWT6" s="1054"/>
      <c r="NWU6" s="1054"/>
      <c r="NWV6" s="1054"/>
      <c r="NWW6" s="1054" t="s">
        <v>700</v>
      </c>
      <c r="NWX6" s="1054"/>
      <c r="NWY6" s="1054"/>
      <c r="NWZ6" s="1054"/>
      <c r="NXA6" s="1054" t="s">
        <v>700</v>
      </c>
      <c r="NXB6" s="1054"/>
      <c r="NXC6" s="1054"/>
      <c r="NXD6" s="1054"/>
      <c r="NXE6" s="1054" t="s">
        <v>700</v>
      </c>
      <c r="NXF6" s="1054"/>
      <c r="NXG6" s="1054"/>
      <c r="NXH6" s="1054"/>
      <c r="NXI6" s="1054" t="s">
        <v>700</v>
      </c>
      <c r="NXJ6" s="1054"/>
      <c r="NXK6" s="1054"/>
      <c r="NXL6" s="1054"/>
      <c r="NXM6" s="1054" t="s">
        <v>700</v>
      </c>
      <c r="NXN6" s="1054"/>
      <c r="NXO6" s="1054"/>
      <c r="NXP6" s="1054"/>
      <c r="NXQ6" s="1054" t="s">
        <v>700</v>
      </c>
      <c r="NXR6" s="1054"/>
      <c r="NXS6" s="1054"/>
      <c r="NXT6" s="1054"/>
      <c r="NXU6" s="1054" t="s">
        <v>700</v>
      </c>
      <c r="NXV6" s="1054"/>
      <c r="NXW6" s="1054"/>
      <c r="NXX6" s="1054"/>
      <c r="NXY6" s="1054" t="s">
        <v>700</v>
      </c>
      <c r="NXZ6" s="1054"/>
      <c r="NYA6" s="1054"/>
      <c r="NYB6" s="1054"/>
      <c r="NYC6" s="1054" t="s">
        <v>700</v>
      </c>
      <c r="NYD6" s="1054"/>
      <c r="NYE6" s="1054"/>
      <c r="NYF6" s="1054"/>
      <c r="NYG6" s="1054" t="s">
        <v>700</v>
      </c>
      <c r="NYH6" s="1054"/>
      <c r="NYI6" s="1054"/>
      <c r="NYJ6" s="1054"/>
      <c r="NYK6" s="1054" t="s">
        <v>700</v>
      </c>
      <c r="NYL6" s="1054"/>
      <c r="NYM6" s="1054"/>
      <c r="NYN6" s="1054"/>
      <c r="NYO6" s="1054" t="s">
        <v>700</v>
      </c>
      <c r="NYP6" s="1054"/>
      <c r="NYQ6" s="1054"/>
      <c r="NYR6" s="1054"/>
      <c r="NYS6" s="1054" t="s">
        <v>700</v>
      </c>
      <c r="NYT6" s="1054"/>
      <c r="NYU6" s="1054"/>
      <c r="NYV6" s="1054"/>
      <c r="NYW6" s="1054" t="s">
        <v>700</v>
      </c>
      <c r="NYX6" s="1054"/>
      <c r="NYY6" s="1054"/>
      <c r="NYZ6" s="1054"/>
      <c r="NZA6" s="1054" t="s">
        <v>700</v>
      </c>
      <c r="NZB6" s="1054"/>
      <c r="NZC6" s="1054"/>
      <c r="NZD6" s="1054"/>
      <c r="NZE6" s="1054" t="s">
        <v>700</v>
      </c>
      <c r="NZF6" s="1054"/>
      <c r="NZG6" s="1054"/>
      <c r="NZH6" s="1054"/>
      <c r="NZI6" s="1054" t="s">
        <v>700</v>
      </c>
      <c r="NZJ6" s="1054"/>
      <c r="NZK6" s="1054"/>
      <c r="NZL6" s="1054"/>
      <c r="NZM6" s="1054" t="s">
        <v>700</v>
      </c>
      <c r="NZN6" s="1054"/>
      <c r="NZO6" s="1054"/>
      <c r="NZP6" s="1054"/>
      <c r="NZQ6" s="1054" t="s">
        <v>700</v>
      </c>
      <c r="NZR6" s="1054"/>
      <c r="NZS6" s="1054"/>
      <c r="NZT6" s="1054"/>
      <c r="NZU6" s="1054" t="s">
        <v>700</v>
      </c>
      <c r="NZV6" s="1054"/>
      <c r="NZW6" s="1054"/>
      <c r="NZX6" s="1054"/>
      <c r="NZY6" s="1054" t="s">
        <v>700</v>
      </c>
      <c r="NZZ6" s="1054"/>
      <c r="OAA6" s="1054"/>
      <c r="OAB6" s="1054"/>
      <c r="OAC6" s="1054" t="s">
        <v>700</v>
      </c>
      <c r="OAD6" s="1054"/>
      <c r="OAE6" s="1054"/>
      <c r="OAF6" s="1054"/>
      <c r="OAG6" s="1054" t="s">
        <v>700</v>
      </c>
      <c r="OAH6" s="1054"/>
      <c r="OAI6" s="1054"/>
      <c r="OAJ6" s="1054"/>
      <c r="OAK6" s="1054" t="s">
        <v>700</v>
      </c>
      <c r="OAL6" s="1054"/>
      <c r="OAM6" s="1054"/>
      <c r="OAN6" s="1054"/>
      <c r="OAO6" s="1054" t="s">
        <v>700</v>
      </c>
      <c r="OAP6" s="1054"/>
      <c r="OAQ6" s="1054"/>
      <c r="OAR6" s="1054"/>
      <c r="OAS6" s="1054" t="s">
        <v>700</v>
      </c>
      <c r="OAT6" s="1054"/>
      <c r="OAU6" s="1054"/>
      <c r="OAV6" s="1054"/>
      <c r="OAW6" s="1054" t="s">
        <v>700</v>
      </c>
      <c r="OAX6" s="1054"/>
      <c r="OAY6" s="1054"/>
      <c r="OAZ6" s="1054"/>
      <c r="OBA6" s="1054" t="s">
        <v>700</v>
      </c>
      <c r="OBB6" s="1054"/>
      <c r="OBC6" s="1054"/>
      <c r="OBD6" s="1054"/>
      <c r="OBE6" s="1054" t="s">
        <v>700</v>
      </c>
      <c r="OBF6" s="1054"/>
      <c r="OBG6" s="1054"/>
      <c r="OBH6" s="1054"/>
      <c r="OBI6" s="1054" t="s">
        <v>700</v>
      </c>
      <c r="OBJ6" s="1054"/>
      <c r="OBK6" s="1054"/>
      <c r="OBL6" s="1054"/>
      <c r="OBM6" s="1054" t="s">
        <v>700</v>
      </c>
      <c r="OBN6" s="1054"/>
      <c r="OBO6" s="1054"/>
      <c r="OBP6" s="1054"/>
      <c r="OBQ6" s="1054" t="s">
        <v>700</v>
      </c>
      <c r="OBR6" s="1054"/>
      <c r="OBS6" s="1054"/>
      <c r="OBT6" s="1054"/>
      <c r="OBU6" s="1054" t="s">
        <v>700</v>
      </c>
      <c r="OBV6" s="1054"/>
      <c r="OBW6" s="1054"/>
      <c r="OBX6" s="1054"/>
      <c r="OBY6" s="1054" t="s">
        <v>700</v>
      </c>
      <c r="OBZ6" s="1054"/>
      <c r="OCA6" s="1054"/>
      <c r="OCB6" s="1054"/>
      <c r="OCC6" s="1054" t="s">
        <v>700</v>
      </c>
      <c r="OCD6" s="1054"/>
      <c r="OCE6" s="1054"/>
      <c r="OCF6" s="1054"/>
      <c r="OCG6" s="1054" t="s">
        <v>700</v>
      </c>
      <c r="OCH6" s="1054"/>
      <c r="OCI6" s="1054"/>
      <c r="OCJ6" s="1054"/>
      <c r="OCK6" s="1054" t="s">
        <v>700</v>
      </c>
      <c r="OCL6" s="1054"/>
      <c r="OCM6" s="1054"/>
      <c r="OCN6" s="1054"/>
      <c r="OCO6" s="1054" t="s">
        <v>700</v>
      </c>
      <c r="OCP6" s="1054"/>
      <c r="OCQ6" s="1054"/>
      <c r="OCR6" s="1054"/>
      <c r="OCS6" s="1054" t="s">
        <v>700</v>
      </c>
      <c r="OCT6" s="1054"/>
      <c r="OCU6" s="1054"/>
      <c r="OCV6" s="1054"/>
      <c r="OCW6" s="1054" t="s">
        <v>700</v>
      </c>
      <c r="OCX6" s="1054"/>
      <c r="OCY6" s="1054"/>
      <c r="OCZ6" s="1054"/>
      <c r="ODA6" s="1054" t="s">
        <v>700</v>
      </c>
      <c r="ODB6" s="1054"/>
      <c r="ODC6" s="1054"/>
      <c r="ODD6" s="1054"/>
      <c r="ODE6" s="1054" t="s">
        <v>700</v>
      </c>
      <c r="ODF6" s="1054"/>
      <c r="ODG6" s="1054"/>
      <c r="ODH6" s="1054"/>
      <c r="ODI6" s="1054" t="s">
        <v>700</v>
      </c>
      <c r="ODJ6" s="1054"/>
      <c r="ODK6" s="1054"/>
      <c r="ODL6" s="1054"/>
      <c r="ODM6" s="1054" t="s">
        <v>700</v>
      </c>
      <c r="ODN6" s="1054"/>
      <c r="ODO6" s="1054"/>
      <c r="ODP6" s="1054"/>
      <c r="ODQ6" s="1054" t="s">
        <v>700</v>
      </c>
      <c r="ODR6" s="1054"/>
      <c r="ODS6" s="1054"/>
      <c r="ODT6" s="1054"/>
      <c r="ODU6" s="1054" t="s">
        <v>700</v>
      </c>
      <c r="ODV6" s="1054"/>
      <c r="ODW6" s="1054"/>
      <c r="ODX6" s="1054"/>
      <c r="ODY6" s="1054" t="s">
        <v>700</v>
      </c>
      <c r="ODZ6" s="1054"/>
      <c r="OEA6" s="1054"/>
      <c r="OEB6" s="1054"/>
      <c r="OEC6" s="1054" t="s">
        <v>700</v>
      </c>
      <c r="OED6" s="1054"/>
      <c r="OEE6" s="1054"/>
      <c r="OEF6" s="1054"/>
      <c r="OEG6" s="1054" t="s">
        <v>700</v>
      </c>
      <c r="OEH6" s="1054"/>
      <c r="OEI6" s="1054"/>
      <c r="OEJ6" s="1054"/>
      <c r="OEK6" s="1054" t="s">
        <v>700</v>
      </c>
      <c r="OEL6" s="1054"/>
      <c r="OEM6" s="1054"/>
      <c r="OEN6" s="1054"/>
      <c r="OEO6" s="1054" t="s">
        <v>700</v>
      </c>
      <c r="OEP6" s="1054"/>
      <c r="OEQ6" s="1054"/>
      <c r="OER6" s="1054"/>
      <c r="OES6" s="1054" t="s">
        <v>700</v>
      </c>
      <c r="OET6" s="1054"/>
      <c r="OEU6" s="1054"/>
      <c r="OEV6" s="1054"/>
      <c r="OEW6" s="1054" t="s">
        <v>700</v>
      </c>
      <c r="OEX6" s="1054"/>
      <c r="OEY6" s="1054"/>
      <c r="OEZ6" s="1054"/>
      <c r="OFA6" s="1054" t="s">
        <v>700</v>
      </c>
      <c r="OFB6" s="1054"/>
      <c r="OFC6" s="1054"/>
      <c r="OFD6" s="1054"/>
      <c r="OFE6" s="1054" t="s">
        <v>700</v>
      </c>
      <c r="OFF6" s="1054"/>
      <c r="OFG6" s="1054"/>
      <c r="OFH6" s="1054"/>
      <c r="OFI6" s="1054" t="s">
        <v>700</v>
      </c>
      <c r="OFJ6" s="1054"/>
      <c r="OFK6" s="1054"/>
      <c r="OFL6" s="1054"/>
      <c r="OFM6" s="1054" t="s">
        <v>700</v>
      </c>
      <c r="OFN6" s="1054"/>
      <c r="OFO6" s="1054"/>
      <c r="OFP6" s="1054"/>
      <c r="OFQ6" s="1054" t="s">
        <v>700</v>
      </c>
      <c r="OFR6" s="1054"/>
      <c r="OFS6" s="1054"/>
      <c r="OFT6" s="1054"/>
      <c r="OFU6" s="1054" t="s">
        <v>700</v>
      </c>
      <c r="OFV6" s="1054"/>
      <c r="OFW6" s="1054"/>
      <c r="OFX6" s="1054"/>
      <c r="OFY6" s="1054" t="s">
        <v>700</v>
      </c>
      <c r="OFZ6" s="1054"/>
      <c r="OGA6" s="1054"/>
      <c r="OGB6" s="1054"/>
      <c r="OGC6" s="1054" t="s">
        <v>700</v>
      </c>
      <c r="OGD6" s="1054"/>
      <c r="OGE6" s="1054"/>
      <c r="OGF6" s="1054"/>
      <c r="OGG6" s="1054" t="s">
        <v>700</v>
      </c>
      <c r="OGH6" s="1054"/>
      <c r="OGI6" s="1054"/>
      <c r="OGJ6" s="1054"/>
      <c r="OGK6" s="1054" t="s">
        <v>700</v>
      </c>
      <c r="OGL6" s="1054"/>
      <c r="OGM6" s="1054"/>
      <c r="OGN6" s="1054"/>
      <c r="OGO6" s="1054" t="s">
        <v>700</v>
      </c>
      <c r="OGP6" s="1054"/>
      <c r="OGQ6" s="1054"/>
      <c r="OGR6" s="1054"/>
      <c r="OGS6" s="1054" t="s">
        <v>700</v>
      </c>
      <c r="OGT6" s="1054"/>
      <c r="OGU6" s="1054"/>
      <c r="OGV6" s="1054"/>
      <c r="OGW6" s="1054" t="s">
        <v>700</v>
      </c>
      <c r="OGX6" s="1054"/>
      <c r="OGY6" s="1054"/>
      <c r="OGZ6" s="1054"/>
      <c r="OHA6" s="1054" t="s">
        <v>700</v>
      </c>
      <c r="OHB6" s="1054"/>
      <c r="OHC6" s="1054"/>
      <c r="OHD6" s="1054"/>
      <c r="OHE6" s="1054" t="s">
        <v>700</v>
      </c>
      <c r="OHF6" s="1054"/>
      <c r="OHG6" s="1054"/>
      <c r="OHH6" s="1054"/>
      <c r="OHI6" s="1054" t="s">
        <v>700</v>
      </c>
      <c r="OHJ6" s="1054"/>
      <c r="OHK6" s="1054"/>
      <c r="OHL6" s="1054"/>
      <c r="OHM6" s="1054" t="s">
        <v>700</v>
      </c>
      <c r="OHN6" s="1054"/>
      <c r="OHO6" s="1054"/>
      <c r="OHP6" s="1054"/>
      <c r="OHQ6" s="1054" t="s">
        <v>700</v>
      </c>
      <c r="OHR6" s="1054"/>
      <c r="OHS6" s="1054"/>
      <c r="OHT6" s="1054"/>
      <c r="OHU6" s="1054" t="s">
        <v>700</v>
      </c>
      <c r="OHV6" s="1054"/>
      <c r="OHW6" s="1054"/>
      <c r="OHX6" s="1054"/>
      <c r="OHY6" s="1054" t="s">
        <v>700</v>
      </c>
      <c r="OHZ6" s="1054"/>
      <c r="OIA6" s="1054"/>
      <c r="OIB6" s="1054"/>
      <c r="OIC6" s="1054" t="s">
        <v>700</v>
      </c>
      <c r="OID6" s="1054"/>
      <c r="OIE6" s="1054"/>
      <c r="OIF6" s="1054"/>
      <c r="OIG6" s="1054" t="s">
        <v>700</v>
      </c>
      <c r="OIH6" s="1054"/>
      <c r="OII6" s="1054"/>
      <c r="OIJ6" s="1054"/>
      <c r="OIK6" s="1054" t="s">
        <v>700</v>
      </c>
      <c r="OIL6" s="1054"/>
      <c r="OIM6" s="1054"/>
      <c r="OIN6" s="1054"/>
      <c r="OIO6" s="1054" t="s">
        <v>700</v>
      </c>
      <c r="OIP6" s="1054"/>
      <c r="OIQ6" s="1054"/>
      <c r="OIR6" s="1054"/>
      <c r="OIS6" s="1054" t="s">
        <v>700</v>
      </c>
      <c r="OIT6" s="1054"/>
      <c r="OIU6" s="1054"/>
      <c r="OIV6" s="1054"/>
      <c r="OIW6" s="1054" t="s">
        <v>700</v>
      </c>
      <c r="OIX6" s="1054"/>
      <c r="OIY6" s="1054"/>
      <c r="OIZ6" s="1054"/>
      <c r="OJA6" s="1054" t="s">
        <v>700</v>
      </c>
      <c r="OJB6" s="1054"/>
      <c r="OJC6" s="1054"/>
      <c r="OJD6" s="1054"/>
      <c r="OJE6" s="1054" t="s">
        <v>700</v>
      </c>
      <c r="OJF6" s="1054"/>
      <c r="OJG6" s="1054"/>
      <c r="OJH6" s="1054"/>
      <c r="OJI6" s="1054" t="s">
        <v>700</v>
      </c>
      <c r="OJJ6" s="1054"/>
      <c r="OJK6" s="1054"/>
      <c r="OJL6" s="1054"/>
      <c r="OJM6" s="1054" t="s">
        <v>700</v>
      </c>
      <c r="OJN6" s="1054"/>
      <c r="OJO6" s="1054"/>
      <c r="OJP6" s="1054"/>
      <c r="OJQ6" s="1054" t="s">
        <v>700</v>
      </c>
      <c r="OJR6" s="1054"/>
      <c r="OJS6" s="1054"/>
      <c r="OJT6" s="1054"/>
      <c r="OJU6" s="1054" t="s">
        <v>700</v>
      </c>
      <c r="OJV6" s="1054"/>
      <c r="OJW6" s="1054"/>
      <c r="OJX6" s="1054"/>
      <c r="OJY6" s="1054" t="s">
        <v>700</v>
      </c>
      <c r="OJZ6" s="1054"/>
      <c r="OKA6" s="1054"/>
      <c r="OKB6" s="1054"/>
      <c r="OKC6" s="1054" t="s">
        <v>700</v>
      </c>
      <c r="OKD6" s="1054"/>
      <c r="OKE6" s="1054"/>
      <c r="OKF6" s="1054"/>
      <c r="OKG6" s="1054" t="s">
        <v>700</v>
      </c>
      <c r="OKH6" s="1054"/>
      <c r="OKI6" s="1054"/>
      <c r="OKJ6" s="1054"/>
      <c r="OKK6" s="1054" t="s">
        <v>700</v>
      </c>
      <c r="OKL6" s="1054"/>
      <c r="OKM6" s="1054"/>
      <c r="OKN6" s="1054"/>
      <c r="OKO6" s="1054" t="s">
        <v>700</v>
      </c>
      <c r="OKP6" s="1054"/>
      <c r="OKQ6" s="1054"/>
      <c r="OKR6" s="1054"/>
      <c r="OKS6" s="1054" t="s">
        <v>700</v>
      </c>
      <c r="OKT6" s="1054"/>
      <c r="OKU6" s="1054"/>
      <c r="OKV6" s="1054"/>
      <c r="OKW6" s="1054" t="s">
        <v>700</v>
      </c>
      <c r="OKX6" s="1054"/>
      <c r="OKY6" s="1054"/>
      <c r="OKZ6" s="1054"/>
      <c r="OLA6" s="1054" t="s">
        <v>700</v>
      </c>
      <c r="OLB6" s="1054"/>
      <c r="OLC6" s="1054"/>
      <c r="OLD6" s="1054"/>
      <c r="OLE6" s="1054" t="s">
        <v>700</v>
      </c>
      <c r="OLF6" s="1054"/>
      <c r="OLG6" s="1054"/>
      <c r="OLH6" s="1054"/>
      <c r="OLI6" s="1054" t="s">
        <v>700</v>
      </c>
      <c r="OLJ6" s="1054"/>
      <c r="OLK6" s="1054"/>
      <c r="OLL6" s="1054"/>
      <c r="OLM6" s="1054" t="s">
        <v>700</v>
      </c>
      <c r="OLN6" s="1054"/>
      <c r="OLO6" s="1054"/>
      <c r="OLP6" s="1054"/>
      <c r="OLQ6" s="1054" t="s">
        <v>700</v>
      </c>
      <c r="OLR6" s="1054"/>
      <c r="OLS6" s="1054"/>
      <c r="OLT6" s="1054"/>
      <c r="OLU6" s="1054" t="s">
        <v>700</v>
      </c>
      <c r="OLV6" s="1054"/>
      <c r="OLW6" s="1054"/>
      <c r="OLX6" s="1054"/>
      <c r="OLY6" s="1054" t="s">
        <v>700</v>
      </c>
      <c r="OLZ6" s="1054"/>
      <c r="OMA6" s="1054"/>
      <c r="OMB6" s="1054"/>
      <c r="OMC6" s="1054" t="s">
        <v>700</v>
      </c>
      <c r="OMD6" s="1054"/>
      <c r="OME6" s="1054"/>
      <c r="OMF6" s="1054"/>
      <c r="OMG6" s="1054" t="s">
        <v>700</v>
      </c>
      <c r="OMH6" s="1054"/>
      <c r="OMI6" s="1054"/>
      <c r="OMJ6" s="1054"/>
      <c r="OMK6" s="1054" t="s">
        <v>700</v>
      </c>
      <c r="OML6" s="1054"/>
      <c r="OMM6" s="1054"/>
      <c r="OMN6" s="1054"/>
      <c r="OMO6" s="1054" t="s">
        <v>700</v>
      </c>
      <c r="OMP6" s="1054"/>
      <c r="OMQ6" s="1054"/>
      <c r="OMR6" s="1054"/>
      <c r="OMS6" s="1054" t="s">
        <v>700</v>
      </c>
      <c r="OMT6" s="1054"/>
      <c r="OMU6" s="1054"/>
      <c r="OMV6" s="1054"/>
      <c r="OMW6" s="1054" t="s">
        <v>700</v>
      </c>
      <c r="OMX6" s="1054"/>
      <c r="OMY6" s="1054"/>
      <c r="OMZ6" s="1054"/>
      <c r="ONA6" s="1054" t="s">
        <v>700</v>
      </c>
      <c r="ONB6" s="1054"/>
      <c r="ONC6" s="1054"/>
      <c r="OND6" s="1054"/>
      <c r="ONE6" s="1054" t="s">
        <v>700</v>
      </c>
      <c r="ONF6" s="1054"/>
      <c r="ONG6" s="1054"/>
      <c r="ONH6" s="1054"/>
      <c r="ONI6" s="1054" t="s">
        <v>700</v>
      </c>
      <c r="ONJ6" s="1054"/>
      <c r="ONK6" s="1054"/>
      <c r="ONL6" s="1054"/>
      <c r="ONM6" s="1054" t="s">
        <v>700</v>
      </c>
      <c r="ONN6" s="1054"/>
      <c r="ONO6" s="1054"/>
      <c r="ONP6" s="1054"/>
      <c r="ONQ6" s="1054" t="s">
        <v>700</v>
      </c>
      <c r="ONR6" s="1054"/>
      <c r="ONS6" s="1054"/>
      <c r="ONT6" s="1054"/>
      <c r="ONU6" s="1054" t="s">
        <v>700</v>
      </c>
      <c r="ONV6" s="1054"/>
      <c r="ONW6" s="1054"/>
      <c r="ONX6" s="1054"/>
      <c r="ONY6" s="1054" t="s">
        <v>700</v>
      </c>
      <c r="ONZ6" s="1054"/>
      <c r="OOA6" s="1054"/>
      <c r="OOB6" s="1054"/>
      <c r="OOC6" s="1054" t="s">
        <v>700</v>
      </c>
      <c r="OOD6" s="1054"/>
      <c r="OOE6" s="1054"/>
      <c r="OOF6" s="1054"/>
      <c r="OOG6" s="1054" t="s">
        <v>700</v>
      </c>
      <c r="OOH6" s="1054"/>
      <c r="OOI6" s="1054"/>
      <c r="OOJ6" s="1054"/>
      <c r="OOK6" s="1054" t="s">
        <v>700</v>
      </c>
      <c r="OOL6" s="1054"/>
      <c r="OOM6" s="1054"/>
      <c r="OON6" s="1054"/>
      <c r="OOO6" s="1054" t="s">
        <v>700</v>
      </c>
      <c r="OOP6" s="1054"/>
      <c r="OOQ6" s="1054"/>
      <c r="OOR6" s="1054"/>
      <c r="OOS6" s="1054" t="s">
        <v>700</v>
      </c>
      <c r="OOT6" s="1054"/>
      <c r="OOU6" s="1054"/>
      <c r="OOV6" s="1054"/>
      <c r="OOW6" s="1054" t="s">
        <v>700</v>
      </c>
      <c r="OOX6" s="1054"/>
      <c r="OOY6" s="1054"/>
      <c r="OOZ6" s="1054"/>
      <c r="OPA6" s="1054" t="s">
        <v>700</v>
      </c>
      <c r="OPB6" s="1054"/>
      <c r="OPC6" s="1054"/>
      <c r="OPD6" s="1054"/>
      <c r="OPE6" s="1054" t="s">
        <v>700</v>
      </c>
      <c r="OPF6" s="1054"/>
      <c r="OPG6" s="1054"/>
      <c r="OPH6" s="1054"/>
      <c r="OPI6" s="1054" t="s">
        <v>700</v>
      </c>
      <c r="OPJ6" s="1054"/>
      <c r="OPK6" s="1054"/>
      <c r="OPL6" s="1054"/>
      <c r="OPM6" s="1054" t="s">
        <v>700</v>
      </c>
      <c r="OPN6" s="1054"/>
      <c r="OPO6" s="1054"/>
      <c r="OPP6" s="1054"/>
      <c r="OPQ6" s="1054" t="s">
        <v>700</v>
      </c>
      <c r="OPR6" s="1054"/>
      <c r="OPS6" s="1054"/>
      <c r="OPT6" s="1054"/>
      <c r="OPU6" s="1054" t="s">
        <v>700</v>
      </c>
      <c r="OPV6" s="1054"/>
      <c r="OPW6" s="1054"/>
      <c r="OPX6" s="1054"/>
      <c r="OPY6" s="1054" t="s">
        <v>700</v>
      </c>
      <c r="OPZ6" s="1054"/>
      <c r="OQA6" s="1054"/>
      <c r="OQB6" s="1054"/>
      <c r="OQC6" s="1054" t="s">
        <v>700</v>
      </c>
      <c r="OQD6" s="1054"/>
      <c r="OQE6" s="1054"/>
      <c r="OQF6" s="1054"/>
      <c r="OQG6" s="1054" t="s">
        <v>700</v>
      </c>
      <c r="OQH6" s="1054"/>
      <c r="OQI6" s="1054"/>
      <c r="OQJ6" s="1054"/>
      <c r="OQK6" s="1054" t="s">
        <v>700</v>
      </c>
      <c r="OQL6" s="1054"/>
      <c r="OQM6" s="1054"/>
      <c r="OQN6" s="1054"/>
      <c r="OQO6" s="1054" t="s">
        <v>700</v>
      </c>
      <c r="OQP6" s="1054"/>
      <c r="OQQ6" s="1054"/>
      <c r="OQR6" s="1054"/>
      <c r="OQS6" s="1054" t="s">
        <v>700</v>
      </c>
      <c r="OQT6" s="1054"/>
      <c r="OQU6" s="1054"/>
      <c r="OQV6" s="1054"/>
      <c r="OQW6" s="1054" t="s">
        <v>700</v>
      </c>
      <c r="OQX6" s="1054"/>
      <c r="OQY6" s="1054"/>
      <c r="OQZ6" s="1054"/>
      <c r="ORA6" s="1054" t="s">
        <v>700</v>
      </c>
      <c r="ORB6" s="1054"/>
      <c r="ORC6" s="1054"/>
      <c r="ORD6" s="1054"/>
      <c r="ORE6" s="1054" t="s">
        <v>700</v>
      </c>
      <c r="ORF6" s="1054"/>
      <c r="ORG6" s="1054"/>
      <c r="ORH6" s="1054"/>
      <c r="ORI6" s="1054" t="s">
        <v>700</v>
      </c>
      <c r="ORJ6" s="1054"/>
      <c r="ORK6" s="1054"/>
      <c r="ORL6" s="1054"/>
      <c r="ORM6" s="1054" t="s">
        <v>700</v>
      </c>
      <c r="ORN6" s="1054"/>
      <c r="ORO6" s="1054"/>
      <c r="ORP6" s="1054"/>
      <c r="ORQ6" s="1054" t="s">
        <v>700</v>
      </c>
      <c r="ORR6" s="1054"/>
      <c r="ORS6" s="1054"/>
      <c r="ORT6" s="1054"/>
      <c r="ORU6" s="1054" t="s">
        <v>700</v>
      </c>
      <c r="ORV6" s="1054"/>
      <c r="ORW6" s="1054"/>
      <c r="ORX6" s="1054"/>
      <c r="ORY6" s="1054" t="s">
        <v>700</v>
      </c>
      <c r="ORZ6" s="1054"/>
      <c r="OSA6" s="1054"/>
      <c r="OSB6" s="1054"/>
      <c r="OSC6" s="1054" t="s">
        <v>700</v>
      </c>
      <c r="OSD6" s="1054"/>
      <c r="OSE6" s="1054"/>
      <c r="OSF6" s="1054"/>
      <c r="OSG6" s="1054" t="s">
        <v>700</v>
      </c>
      <c r="OSH6" s="1054"/>
      <c r="OSI6" s="1054"/>
      <c r="OSJ6" s="1054"/>
      <c r="OSK6" s="1054" t="s">
        <v>700</v>
      </c>
      <c r="OSL6" s="1054"/>
      <c r="OSM6" s="1054"/>
      <c r="OSN6" s="1054"/>
      <c r="OSO6" s="1054" t="s">
        <v>700</v>
      </c>
      <c r="OSP6" s="1054"/>
      <c r="OSQ6" s="1054"/>
      <c r="OSR6" s="1054"/>
      <c r="OSS6" s="1054" t="s">
        <v>700</v>
      </c>
      <c r="OST6" s="1054"/>
      <c r="OSU6" s="1054"/>
      <c r="OSV6" s="1054"/>
      <c r="OSW6" s="1054" t="s">
        <v>700</v>
      </c>
      <c r="OSX6" s="1054"/>
      <c r="OSY6" s="1054"/>
      <c r="OSZ6" s="1054"/>
      <c r="OTA6" s="1054" t="s">
        <v>700</v>
      </c>
      <c r="OTB6" s="1054"/>
      <c r="OTC6" s="1054"/>
      <c r="OTD6" s="1054"/>
      <c r="OTE6" s="1054" t="s">
        <v>700</v>
      </c>
      <c r="OTF6" s="1054"/>
      <c r="OTG6" s="1054"/>
      <c r="OTH6" s="1054"/>
      <c r="OTI6" s="1054" t="s">
        <v>700</v>
      </c>
      <c r="OTJ6" s="1054"/>
      <c r="OTK6" s="1054"/>
      <c r="OTL6" s="1054"/>
      <c r="OTM6" s="1054" t="s">
        <v>700</v>
      </c>
      <c r="OTN6" s="1054"/>
      <c r="OTO6" s="1054"/>
      <c r="OTP6" s="1054"/>
      <c r="OTQ6" s="1054" t="s">
        <v>700</v>
      </c>
      <c r="OTR6" s="1054"/>
      <c r="OTS6" s="1054"/>
      <c r="OTT6" s="1054"/>
      <c r="OTU6" s="1054" t="s">
        <v>700</v>
      </c>
      <c r="OTV6" s="1054"/>
      <c r="OTW6" s="1054"/>
      <c r="OTX6" s="1054"/>
      <c r="OTY6" s="1054" t="s">
        <v>700</v>
      </c>
      <c r="OTZ6" s="1054"/>
      <c r="OUA6" s="1054"/>
      <c r="OUB6" s="1054"/>
      <c r="OUC6" s="1054" t="s">
        <v>700</v>
      </c>
      <c r="OUD6" s="1054"/>
      <c r="OUE6" s="1054"/>
      <c r="OUF6" s="1054"/>
      <c r="OUG6" s="1054" t="s">
        <v>700</v>
      </c>
      <c r="OUH6" s="1054"/>
      <c r="OUI6" s="1054"/>
      <c r="OUJ6" s="1054"/>
      <c r="OUK6" s="1054" t="s">
        <v>700</v>
      </c>
      <c r="OUL6" s="1054"/>
      <c r="OUM6" s="1054"/>
      <c r="OUN6" s="1054"/>
      <c r="OUO6" s="1054" t="s">
        <v>700</v>
      </c>
      <c r="OUP6" s="1054"/>
      <c r="OUQ6" s="1054"/>
      <c r="OUR6" s="1054"/>
      <c r="OUS6" s="1054" t="s">
        <v>700</v>
      </c>
      <c r="OUT6" s="1054"/>
      <c r="OUU6" s="1054"/>
      <c r="OUV6" s="1054"/>
      <c r="OUW6" s="1054" t="s">
        <v>700</v>
      </c>
      <c r="OUX6" s="1054"/>
      <c r="OUY6" s="1054"/>
      <c r="OUZ6" s="1054"/>
      <c r="OVA6" s="1054" t="s">
        <v>700</v>
      </c>
      <c r="OVB6" s="1054"/>
      <c r="OVC6" s="1054"/>
      <c r="OVD6" s="1054"/>
      <c r="OVE6" s="1054" t="s">
        <v>700</v>
      </c>
      <c r="OVF6" s="1054"/>
      <c r="OVG6" s="1054"/>
      <c r="OVH6" s="1054"/>
      <c r="OVI6" s="1054" t="s">
        <v>700</v>
      </c>
      <c r="OVJ6" s="1054"/>
      <c r="OVK6" s="1054"/>
      <c r="OVL6" s="1054"/>
      <c r="OVM6" s="1054" t="s">
        <v>700</v>
      </c>
      <c r="OVN6" s="1054"/>
      <c r="OVO6" s="1054"/>
      <c r="OVP6" s="1054"/>
      <c r="OVQ6" s="1054" t="s">
        <v>700</v>
      </c>
      <c r="OVR6" s="1054"/>
      <c r="OVS6" s="1054"/>
      <c r="OVT6" s="1054"/>
      <c r="OVU6" s="1054" t="s">
        <v>700</v>
      </c>
      <c r="OVV6" s="1054"/>
      <c r="OVW6" s="1054"/>
      <c r="OVX6" s="1054"/>
      <c r="OVY6" s="1054" t="s">
        <v>700</v>
      </c>
      <c r="OVZ6" s="1054"/>
      <c r="OWA6" s="1054"/>
      <c r="OWB6" s="1054"/>
      <c r="OWC6" s="1054" t="s">
        <v>700</v>
      </c>
      <c r="OWD6" s="1054"/>
      <c r="OWE6" s="1054"/>
      <c r="OWF6" s="1054"/>
      <c r="OWG6" s="1054" t="s">
        <v>700</v>
      </c>
      <c r="OWH6" s="1054"/>
      <c r="OWI6" s="1054"/>
      <c r="OWJ6" s="1054"/>
      <c r="OWK6" s="1054" t="s">
        <v>700</v>
      </c>
      <c r="OWL6" s="1054"/>
      <c r="OWM6" s="1054"/>
      <c r="OWN6" s="1054"/>
      <c r="OWO6" s="1054" t="s">
        <v>700</v>
      </c>
      <c r="OWP6" s="1054"/>
      <c r="OWQ6" s="1054"/>
      <c r="OWR6" s="1054"/>
      <c r="OWS6" s="1054" t="s">
        <v>700</v>
      </c>
      <c r="OWT6" s="1054"/>
      <c r="OWU6" s="1054"/>
      <c r="OWV6" s="1054"/>
      <c r="OWW6" s="1054" t="s">
        <v>700</v>
      </c>
      <c r="OWX6" s="1054"/>
      <c r="OWY6" s="1054"/>
      <c r="OWZ6" s="1054"/>
      <c r="OXA6" s="1054" t="s">
        <v>700</v>
      </c>
      <c r="OXB6" s="1054"/>
      <c r="OXC6" s="1054"/>
      <c r="OXD6" s="1054"/>
      <c r="OXE6" s="1054" t="s">
        <v>700</v>
      </c>
      <c r="OXF6" s="1054"/>
      <c r="OXG6" s="1054"/>
      <c r="OXH6" s="1054"/>
      <c r="OXI6" s="1054" t="s">
        <v>700</v>
      </c>
      <c r="OXJ6" s="1054"/>
      <c r="OXK6" s="1054"/>
      <c r="OXL6" s="1054"/>
      <c r="OXM6" s="1054" t="s">
        <v>700</v>
      </c>
      <c r="OXN6" s="1054"/>
      <c r="OXO6" s="1054"/>
      <c r="OXP6" s="1054"/>
      <c r="OXQ6" s="1054" t="s">
        <v>700</v>
      </c>
      <c r="OXR6" s="1054"/>
      <c r="OXS6" s="1054"/>
      <c r="OXT6" s="1054"/>
      <c r="OXU6" s="1054" t="s">
        <v>700</v>
      </c>
      <c r="OXV6" s="1054"/>
      <c r="OXW6" s="1054"/>
      <c r="OXX6" s="1054"/>
      <c r="OXY6" s="1054" t="s">
        <v>700</v>
      </c>
      <c r="OXZ6" s="1054"/>
      <c r="OYA6" s="1054"/>
      <c r="OYB6" s="1054"/>
      <c r="OYC6" s="1054" t="s">
        <v>700</v>
      </c>
      <c r="OYD6" s="1054"/>
      <c r="OYE6" s="1054"/>
      <c r="OYF6" s="1054"/>
      <c r="OYG6" s="1054" t="s">
        <v>700</v>
      </c>
      <c r="OYH6" s="1054"/>
      <c r="OYI6" s="1054"/>
      <c r="OYJ6" s="1054"/>
      <c r="OYK6" s="1054" t="s">
        <v>700</v>
      </c>
      <c r="OYL6" s="1054"/>
      <c r="OYM6" s="1054"/>
      <c r="OYN6" s="1054"/>
      <c r="OYO6" s="1054" t="s">
        <v>700</v>
      </c>
      <c r="OYP6" s="1054"/>
      <c r="OYQ6" s="1054"/>
      <c r="OYR6" s="1054"/>
      <c r="OYS6" s="1054" t="s">
        <v>700</v>
      </c>
      <c r="OYT6" s="1054"/>
      <c r="OYU6" s="1054"/>
      <c r="OYV6" s="1054"/>
      <c r="OYW6" s="1054" t="s">
        <v>700</v>
      </c>
      <c r="OYX6" s="1054"/>
      <c r="OYY6" s="1054"/>
      <c r="OYZ6" s="1054"/>
      <c r="OZA6" s="1054" t="s">
        <v>700</v>
      </c>
      <c r="OZB6" s="1054"/>
      <c r="OZC6" s="1054"/>
      <c r="OZD6" s="1054"/>
      <c r="OZE6" s="1054" t="s">
        <v>700</v>
      </c>
      <c r="OZF6" s="1054"/>
      <c r="OZG6" s="1054"/>
      <c r="OZH6" s="1054"/>
      <c r="OZI6" s="1054" t="s">
        <v>700</v>
      </c>
      <c r="OZJ6" s="1054"/>
      <c r="OZK6" s="1054"/>
      <c r="OZL6" s="1054"/>
      <c r="OZM6" s="1054" t="s">
        <v>700</v>
      </c>
      <c r="OZN6" s="1054"/>
      <c r="OZO6" s="1054"/>
      <c r="OZP6" s="1054"/>
      <c r="OZQ6" s="1054" t="s">
        <v>700</v>
      </c>
      <c r="OZR6" s="1054"/>
      <c r="OZS6" s="1054"/>
      <c r="OZT6" s="1054"/>
      <c r="OZU6" s="1054" t="s">
        <v>700</v>
      </c>
      <c r="OZV6" s="1054"/>
      <c r="OZW6" s="1054"/>
      <c r="OZX6" s="1054"/>
      <c r="OZY6" s="1054" t="s">
        <v>700</v>
      </c>
      <c r="OZZ6" s="1054"/>
      <c r="PAA6" s="1054"/>
      <c r="PAB6" s="1054"/>
      <c r="PAC6" s="1054" t="s">
        <v>700</v>
      </c>
      <c r="PAD6" s="1054"/>
      <c r="PAE6" s="1054"/>
      <c r="PAF6" s="1054"/>
      <c r="PAG6" s="1054" t="s">
        <v>700</v>
      </c>
      <c r="PAH6" s="1054"/>
      <c r="PAI6" s="1054"/>
      <c r="PAJ6" s="1054"/>
      <c r="PAK6" s="1054" t="s">
        <v>700</v>
      </c>
      <c r="PAL6" s="1054"/>
      <c r="PAM6" s="1054"/>
      <c r="PAN6" s="1054"/>
      <c r="PAO6" s="1054" t="s">
        <v>700</v>
      </c>
      <c r="PAP6" s="1054"/>
      <c r="PAQ6" s="1054"/>
      <c r="PAR6" s="1054"/>
      <c r="PAS6" s="1054" t="s">
        <v>700</v>
      </c>
      <c r="PAT6" s="1054"/>
      <c r="PAU6" s="1054"/>
      <c r="PAV6" s="1054"/>
      <c r="PAW6" s="1054" t="s">
        <v>700</v>
      </c>
      <c r="PAX6" s="1054"/>
      <c r="PAY6" s="1054"/>
      <c r="PAZ6" s="1054"/>
      <c r="PBA6" s="1054" t="s">
        <v>700</v>
      </c>
      <c r="PBB6" s="1054"/>
      <c r="PBC6" s="1054"/>
      <c r="PBD6" s="1054"/>
      <c r="PBE6" s="1054" t="s">
        <v>700</v>
      </c>
      <c r="PBF6" s="1054"/>
      <c r="PBG6" s="1054"/>
      <c r="PBH6" s="1054"/>
      <c r="PBI6" s="1054" t="s">
        <v>700</v>
      </c>
      <c r="PBJ6" s="1054"/>
      <c r="PBK6" s="1054"/>
      <c r="PBL6" s="1054"/>
      <c r="PBM6" s="1054" t="s">
        <v>700</v>
      </c>
      <c r="PBN6" s="1054"/>
      <c r="PBO6" s="1054"/>
      <c r="PBP6" s="1054"/>
      <c r="PBQ6" s="1054" t="s">
        <v>700</v>
      </c>
      <c r="PBR6" s="1054"/>
      <c r="PBS6" s="1054"/>
      <c r="PBT6" s="1054"/>
      <c r="PBU6" s="1054" t="s">
        <v>700</v>
      </c>
      <c r="PBV6" s="1054"/>
      <c r="PBW6" s="1054"/>
      <c r="PBX6" s="1054"/>
      <c r="PBY6" s="1054" t="s">
        <v>700</v>
      </c>
      <c r="PBZ6" s="1054"/>
      <c r="PCA6" s="1054"/>
      <c r="PCB6" s="1054"/>
      <c r="PCC6" s="1054" t="s">
        <v>700</v>
      </c>
      <c r="PCD6" s="1054"/>
      <c r="PCE6" s="1054"/>
      <c r="PCF6" s="1054"/>
      <c r="PCG6" s="1054" t="s">
        <v>700</v>
      </c>
      <c r="PCH6" s="1054"/>
      <c r="PCI6" s="1054"/>
      <c r="PCJ6" s="1054"/>
      <c r="PCK6" s="1054" t="s">
        <v>700</v>
      </c>
      <c r="PCL6" s="1054"/>
      <c r="PCM6" s="1054"/>
      <c r="PCN6" s="1054"/>
      <c r="PCO6" s="1054" t="s">
        <v>700</v>
      </c>
      <c r="PCP6" s="1054"/>
      <c r="PCQ6" s="1054"/>
      <c r="PCR6" s="1054"/>
      <c r="PCS6" s="1054" t="s">
        <v>700</v>
      </c>
      <c r="PCT6" s="1054"/>
      <c r="PCU6" s="1054"/>
      <c r="PCV6" s="1054"/>
      <c r="PCW6" s="1054" t="s">
        <v>700</v>
      </c>
      <c r="PCX6" s="1054"/>
      <c r="PCY6" s="1054"/>
      <c r="PCZ6" s="1054"/>
      <c r="PDA6" s="1054" t="s">
        <v>700</v>
      </c>
      <c r="PDB6" s="1054"/>
      <c r="PDC6" s="1054"/>
      <c r="PDD6" s="1054"/>
      <c r="PDE6" s="1054" t="s">
        <v>700</v>
      </c>
      <c r="PDF6" s="1054"/>
      <c r="PDG6" s="1054"/>
      <c r="PDH6" s="1054"/>
      <c r="PDI6" s="1054" t="s">
        <v>700</v>
      </c>
      <c r="PDJ6" s="1054"/>
      <c r="PDK6" s="1054"/>
      <c r="PDL6" s="1054"/>
      <c r="PDM6" s="1054" t="s">
        <v>700</v>
      </c>
      <c r="PDN6" s="1054"/>
      <c r="PDO6" s="1054"/>
      <c r="PDP6" s="1054"/>
      <c r="PDQ6" s="1054" t="s">
        <v>700</v>
      </c>
      <c r="PDR6" s="1054"/>
      <c r="PDS6" s="1054"/>
      <c r="PDT6" s="1054"/>
      <c r="PDU6" s="1054" t="s">
        <v>700</v>
      </c>
      <c r="PDV6" s="1054"/>
      <c r="PDW6" s="1054"/>
      <c r="PDX6" s="1054"/>
      <c r="PDY6" s="1054" t="s">
        <v>700</v>
      </c>
      <c r="PDZ6" s="1054"/>
      <c r="PEA6" s="1054"/>
      <c r="PEB6" s="1054"/>
      <c r="PEC6" s="1054" t="s">
        <v>700</v>
      </c>
      <c r="PED6" s="1054"/>
      <c r="PEE6" s="1054"/>
      <c r="PEF6" s="1054"/>
      <c r="PEG6" s="1054" t="s">
        <v>700</v>
      </c>
      <c r="PEH6" s="1054"/>
      <c r="PEI6" s="1054"/>
      <c r="PEJ6" s="1054"/>
      <c r="PEK6" s="1054" t="s">
        <v>700</v>
      </c>
      <c r="PEL6" s="1054"/>
      <c r="PEM6" s="1054"/>
      <c r="PEN6" s="1054"/>
      <c r="PEO6" s="1054" t="s">
        <v>700</v>
      </c>
      <c r="PEP6" s="1054"/>
      <c r="PEQ6" s="1054"/>
      <c r="PER6" s="1054"/>
      <c r="PES6" s="1054" t="s">
        <v>700</v>
      </c>
      <c r="PET6" s="1054"/>
      <c r="PEU6" s="1054"/>
      <c r="PEV6" s="1054"/>
      <c r="PEW6" s="1054" t="s">
        <v>700</v>
      </c>
      <c r="PEX6" s="1054"/>
      <c r="PEY6" s="1054"/>
      <c r="PEZ6" s="1054"/>
      <c r="PFA6" s="1054" t="s">
        <v>700</v>
      </c>
      <c r="PFB6" s="1054"/>
      <c r="PFC6" s="1054"/>
      <c r="PFD6" s="1054"/>
      <c r="PFE6" s="1054" t="s">
        <v>700</v>
      </c>
      <c r="PFF6" s="1054"/>
      <c r="PFG6" s="1054"/>
      <c r="PFH6" s="1054"/>
      <c r="PFI6" s="1054" t="s">
        <v>700</v>
      </c>
      <c r="PFJ6" s="1054"/>
      <c r="PFK6" s="1054"/>
      <c r="PFL6" s="1054"/>
      <c r="PFM6" s="1054" t="s">
        <v>700</v>
      </c>
      <c r="PFN6" s="1054"/>
      <c r="PFO6" s="1054"/>
      <c r="PFP6" s="1054"/>
      <c r="PFQ6" s="1054" t="s">
        <v>700</v>
      </c>
      <c r="PFR6" s="1054"/>
      <c r="PFS6" s="1054"/>
      <c r="PFT6" s="1054"/>
      <c r="PFU6" s="1054" t="s">
        <v>700</v>
      </c>
      <c r="PFV6" s="1054"/>
      <c r="PFW6" s="1054"/>
      <c r="PFX6" s="1054"/>
      <c r="PFY6" s="1054" t="s">
        <v>700</v>
      </c>
      <c r="PFZ6" s="1054"/>
      <c r="PGA6" s="1054"/>
      <c r="PGB6" s="1054"/>
      <c r="PGC6" s="1054" t="s">
        <v>700</v>
      </c>
      <c r="PGD6" s="1054"/>
      <c r="PGE6" s="1054"/>
      <c r="PGF6" s="1054"/>
      <c r="PGG6" s="1054" t="s">
        <v>700</v>
      </c>
      <c r="PGH6" s="1054"/>
      <c r="PGI6" s="1054"/>
      <c r="PGJ6" s="1054"/>
      <c r="PGK6" s="1054" t="s">
        <v>700</v>
      </c>
      <c r="PGL6" s="1054"/>
      <c r="PGM6" s="1054"/>
      <c r="PGN6" s="1054"/>
      <c r="PGO6" s="1054" t="s">
        <v>700</v>
      </c>
      <c r="PGP6" s="1054"/>
      <c r="PGQ6" s="1054"/>
      <c r="PGR6" s="1054"/>
      <c r="PGS6" s="1054" t="s">
        <v>700</v>
      </c>
      <c r="PGT6" s="1054"/>
      <c r="PGU6" s="1054"/>
      <c r="PGV6" s="1054"/>
      <c r="PGW6" s="1054" t="s">
        <v>700</v>
      </c>
      <c r="PGX6" s="1054"/>
      <c r="PGY6" s="1054"/>
      <c r="PGZ6" s="1054"/>
      <c r="PHA6" s="1054" t="s">
        <v>700</v>
      </c>
      <c r="PHB6" s="1054"/>
      <c r="PHC6" s="1054"/>
      <c r="PHD6" s="1054"/>
      <c r="PHE6" s="1054" t="s">
        <v>700</v>
      </c>
      <c r="PHF6" s="1054"/>
      <c r="PHG6" s="1054"/>
      <c r="PHH6" s="1054"/>
      <c r="PHI6" s="1054" t="s">
        <v>700</v>
      </c>
      <c r="PHJ6" s="1054"/>
      <c r="PHK6" s="1054"/>
      <c r="PHL6" s="1054"/>
      <c r="PHM6" s="1054" t="s">
        <v>700</v>
      </c>
      <c r="PHN6" s="1054"/>
      <c r="PHO6" s="1054"/>
      <c r="PHP6" s="1054"/>
      <c r="PHQ6" s="1054" t="s">
        <v>700</v>
      </c>
      <c r="PHR6" s="1054"/>
      <c r="PHS6" s="1054"/>
      <c r="PHT6" s="1054"/>
      <c r="PHU6" s="1054" t="s">
        <v>700</v>
      </c>
      <c r="PHV6" s="1054"/>
      <c r="PHW6" s="1054"/>
      <c r="PHX6" s="1054"/>
      <c r="PHY6" s="1054" t="s">
        <v>700</v>
      </c>
      <c r="PHZ6" s="1054"/>
      <c r="PIA6" s="1054"/>
      <c r="PIB6" s="1054"/>
      <c r="PIC6" s="1054" t="s">
        <v>700</v>
      </c>
      <c r="PID6" s="1054"/>
      <c r="PIE6" s="1054"/>
      <c r="PIF6" s="1054"/>
      <c r="PIG6" s="1054" t="s">
        <v>700</v>
      </c>
      <c r="PIH6" s="1054"/>
      <c r="PII6" s="1054"/>
      <c r="PIJ6" s="1054"/>
      <c r="PIK6" s="1054" t="s">
        <v>700</v>
      </c>
      <c r="PIL6" s="1054"/>
      <c r="PIM6" s="1054"/>
      <c r="PIN6" s="1054"/>
      <c r="PIO6" s="1054" t="s">
        <v>700</v>
      </c>
      <c r="PIP6" s="1054"/>
      <c r="PIQ6" s="1054"/>
      <c r="PIR6" s="1054"/>
      <c r="PIS6" s="1054" t="s">
        <v>700</v>
      </c>
      <c r="PIT6" s="1054"/>
      <c r="PIU6" s="1054"/>
      <c r="PIV6" s="1054"/>
      <c r="PIW6" s="1054" t="s">
        <v>700</v>
      </c>
      <c r="PIX6" s="1054"/>
      <c r="PIY6" s="1054"/>
      <c r="PIZ6" s="1054"/>
      <c r="PJA6" s="1054" t="s">
        <v>700</v>
      </c>
      <c r="PJB6" s="1054"/>
      <c r="PJC6" s="1054"/>
      <c r="PJD6" s="1054"/>
      <c r="PJE6" s="1054" t="s">
        <v>700</v>
      </c>
      <c r="PJF6" s="1054"/>
      <c r="PJG6" s="1054"/>
      <c r="PJH6" s="1054"/>
      <c r="PJI6" s="1054" t="s">
        <v>700</v>
      </c>
      <c r="PJJ6" s="1054"/>
      <c r="PJK6" s="1054"/>
      <c r="PJL6" s="1054"/>
      <c r="PJM6" s="1054" t="s">
        <v>700</v>
      </c>
      <c r="PJN6" s="1054"/>
      <c r="PJO6" s="1054"/>
      <c r="PJP6" s="1054"/>
      <c r="PJQ6" s="1054" t="s">
        <v>700</v>
      </c>
      <c r="PJR6" s="1054"/>
      <c r="PJS6" s="1054"/>
      <c r="PJT6" s="1054"/>
      <c r="PJU6" s="1054" t="s">
        <v>700</v>
      </c>
      <c r="PJV6" s="1054"/>
      <c r="PJW6" s="1054"/>
      <c r="PJX6" s="1054"/>
      <c r="PJY6" s="1054" t="s">
        <v>700</v>
      </c>
      <c r="PJZ6" s="1054"/>
      <c r="PKA6" s="1054"/>
      <c r="PKB6" s="1054"/>
      <c r="PKC6" s="1054" t="s">
        <v>700</v>
      </c>
      <c r="PKD6" s="1054"/>
      <c r="PKE6" s="1054"/>
      <c r="PKF6" s="1054"/>
      <c r="PKG6" s="1054" t="s">
        <v>700</v>
      </c>
      <c r="PKH6" s="1054"/>
      <c r="PKI6" s="1054"/>
      <c r="PKJ6" s="1054"/>
      <c r="PKK6" s="1054" t="s">
        <v>700</v>
      </c>
      <c r="PKL6" s="1054"/>
      <c r="PKM6" s="1054"/>
      <c r="PKN6" s="1054"/>
      <c r="PKO6" s="1054" t="s">
        <v>700</v>
      </c>
      <c r="PKP6" s="1054"/>
      <c r="PKQ6" s="1054"/>
      <c r="PKR6" s="1054"/>
      <c r="PKS6" s="1054" t="s">
        <v>700</v>
      </c>
      <c r="PKT6" s="1054"/>
      <c r="PKU6" s="1054"/>
      <c r="PKV6" s="1054"/>
      <c r="PKW6" s="1054" t="s">
        <v>700</v>
      </c>
      <c r="PKX6" s="1054"/>
      <c r="PKY6" s="1054"/>
      <c r="PKZ6" s="1054"/>
      <c r="PLA6" s="1054" t="s">
        <v>700</v>
      </c>
      <c r="PLB6" s="1054"/>
      <c r="PLC6" s="1054"/>
      <c r="PLD6" s="1054"/>
      <c r="PLE6" s="1054" t="s">
        <v>700</v>
      </c>
      <c r="PLF6" s="1054"/>
      <c r="PLG6" s="1054"/>
      <c r="PLH6" s="1054"/>
      <c r="PLI6" s="1054" t="s">
        <v>700</v>
      </c>
      <c r="PLJ6" s="1054"/>
      <c r="PLK6" s="1054"/>
      <c r="PLL6" s="1054"/>
      <c r="PLM6" s="1054" t="s">
        <v>700</v>
      </c>
      <c r="PLN6" s="1054"/>
      <c r="PLO6" s="1054"/>
      <c r="PLP6" s="1054"/>
      <c r="PLQ6" s="1054" t="s">
        <v>700</v>
      </c>
      <c r="PLR6" s="1054"/>
      <c r="PLS6" s="1054"/>
      <c r="PLT6" s="1054"/>
      <c r="PLU6" s="1054" t="s">
        <v>700</v>
      </c>
      <c r="PLV6" s="1054"/>
      <c r="PLW6" s="1054"/>
      <c r="PLX6" s="1054"/>
      <c r="PLY6" s="1054" t="s">
        <v>700</v>
      </c>
      <c r="PLZ6" s="1054"/>
      <c r="PMA6" s="1054"/>
      <c r="PMB6" s="1054"/>
      <c r="PMC6" s="1054" t="s">
        <v>700</v>
      </c>
      <c r="PMD6" s="1054"/>
      <c r="PME6" s="1054"/>
      <c r="PMF6" s="1054"/>
      <c r="PMG6" s="1054" t="s">
        <v>700</v>
      </c>
      <c r="PMH6" s="1054"/>
      <c r="PMI6" s="1054"/>
      <c r="PMJ6" s="1054"/>
      <c r="PMK6" s="1054" t="s">
        <v>700</v>
      </c>
      <c r="PML6" s="1054"/>
      <c r="PMM6" s="1054"/>
      <c r="PMN6" s="1054"/>
      <c r="PMO6" s="1054" t="s">
        <v>700</v>
      </c>
      <c r="PMP6" s="1054"/>
      <c r="PMQ6" s="1054"/>
      <c r="PMR6" s="1054"/>
      <c r="PMS6" s="1054" t="s">
        <v>700</v>
      </c>
      <c r="PMT6" s="1054"/>
      <c r="PMU6" s="1054"/>
      <c r="PMV6" s="1054"/>
      <c r="PMW6" s="1054" t="s">
        <v>700</v>
      </c>
      <c r="PMX6" s="1054"/>
      <c r="PMY6" s="1054"/>
      <c r="PMZ6" s="1054"/>
      <c r="PNA6" s="1054" t="s">
        <v>700</v>
      </c>
      <c r="PNB6" s="1054"/>
      <c r="PNC6" s="1054"/>
      <c r="PND6" s="1054"/>
      <c r="PNE6" s="1054" t="s">
        <v>700</v>
      </c>
      <c r="PNF6" s="1054"/>
      <c r="PNG6" s="1054"/>
      <c r="PNH6" s="1054"/>
      <c r="PNI6" s="1054" t="s">
        <v>700</v>
      </c>
      <c r="PNJ6" s="1054"/>
      <c r="PNK6" s="1054"/>
      <c r="PNL6" s="1054"/>
      <c r="PNM6" s="1054" t="s">
        <v>700</v>
      </c>
      <c r="PNN6" s="1054"/>
      <c r="PNO6" s="1054"/>
      <c r="PNP6" s="1054"/>
      <c r="PNQ6" s="1054" t="s">
        <v>700</v>
      </c>
      <c r="PNR6" s="1054"/>
      <c r="PNS6" s="1054"/>
      <c r="PNT6" s="1054"/>
      <c r="PNU6" s="1054" t="s">
        <v>700</v>
      </c>
      <c r="PNV6" s="1054"/>
      <c r="PNW6" s="1054"/>
      <c r="PNX6" s="1054"/>
      <c r="PNY6" s="1054" t="s">
        <v>700</v>
      </c>
      <c r="PNZ6" s="1054"/>
      <c r="POA6" s="1054"/>
      <c r="POB6" s="1054"/>
      <c r="POC6" s="1054" t="s">
        <v>700</v>
      </c>
      <c r="POD6" s="1054"/>
      <c r="POE6" s="1054"/>
      <c r="POF6" s="1054"/>
      <c r="POG6" s="1054" t="s">
        <v>700</v>
      </c>
      <c r="POH6" s="1054"/>
      <c r="POI6" s="1054"/>
      <c r="POJ6" s="1054"/>
      <c r="POK6" s="1054" t="s">
        <v>700</v>
      </c>
      <c r="POL6" s="1054"/>
      <c r="POM6" s="1054"/>
      <c r="PON6" s="1054"/>
      <c r="POO6" s="1054" t="s">
        <v>700</v>
      </c>
      <c r="POP6" s="1054"/>
      <c r="POQ6" s="1054"/>
      <c r="POR6" s="1054"/>
      <c r="POS6" s="1054" t="s">
        <v>700</v>
      </c>
      <c r="POT6" s="1054"/>
      <c r="POU6" s="1054"/>
      <c r="POV6" s="1054"/>
      <c r="POW6" s="1054" t="s">
        <v>700</v>
      </c>
      <c r="POX6" s="1054"/>
      <c r="POY6" s="1054"/>
      <c r="POZ6" s="1054"/>
      <c r="PPA6" s="1054" t="s">
        <v>700</v>
      </c>
      <c r="PPB6" s="1054"/>
      <c r="PPC6" s="1054"/>
      <c r="PPD6" s="1054"/>
      <c r="PPE6" s="1054" t="s">
        <v>700</v>
      </c>
      <c r="PPF6" s="1054"/>
      <c r="PPG6" s="1054"/>
      <c r="PPH6" s="1054"/>
      <c r="PPI6" s="1054" t="s">
        <v>700</v>
      </c>
      <c r="PPJ6" s="1054"/>
      <c r="PPK6" s="1054"/>
      <c r="PPL6" s="1054"/>
      <c r="PPM6" s="1054" t="s">
        <v>700</v>
      </c>
      <c r="PPN6" s="1054"/>
      <c r="PPO6" s="1054"/>
      <c r="PPP6" s="1054"/>
      <c r="PPQ6" s="1054" t="s">
        <v>700</v>
      </c>
      <c r="PPR6" s="1054"/>
      <c r="PPS6" s="1054"/>
      <c r="PPT6" s="1054"/>
      <c r="PPU6" s="1054" t="s">
        <v>700</v>
      </c>
      <c r="PPV6" s="1054"/>
      <c r="PPW6" s="1054"/>
      <c r="PPX6" s="1054"/>
      <c r="PPY6" s="1054" t="s">
        <v>700</v>
      </c>
      <c r="PPZ6" s="1054"/>
      <c r="PQA6" s="1054"/>
      <c r="PQB6" s="1054"/>
      <c r="PQC6" s="1054" t="s">
        <v>700</v>
      </c>
      <c r="PQD6" s="1054"/>
      <c r="PQE6" s="1054"/>
      <c r="PQF6" s="1054"/>
      <c r="PQG6" s="1054" t="s">
        <v>700</v>
      </c>
      <c r="PQH6" s="1054"/>
      <c r="PQI6" s="1054"/>
      <c r="PQJ6" s="1054"/>
      <c r="PQK6" s="1054" t="s">
        <v>700</v>
      </c>
      <c r="PQL6" s="1054"/>
      <c r="PQM6" s="1054"/>
      <c r="PQN6" s="1054"/>
      <c r="PQO6" s="1054" t="s">
        <v>700</v>
      </c>
      <c r="PQP6" s="1054"/>
      <c r="PQQ6" s="1054"/>
      <c r="PQR6" s="1054"/>
      <c r="PQS6" s="1054" t="s">
        <v>700</v>
      </c>
      <c r="PQT6" s="1054"/>
      <c r="PQU6" s="1054"/>
      <c r="PQV6" s="1054"/>
      <c r="PQW6" s="1054" t="s">
        <v>700</v>
      </c>
      <c r="PQX6" s="1054"/>
      <c r="PQY6" s="1054"/>
      <c r="PQZ6" s="1054"/>
      <c r="PRA6" s="1054" t="s">
        <v>700</v>
      </c>
      <c r="PRB6" s="1054"/>
      <c r="PRC6" s="1054"/>
      <c r="PRD6" s="1054"/>
      <c r="PRE6" s="1054" t="s">
        <v>700</v>
      </c>
      <c r="PRF6" s="1054"/>
      <c r="PRG6" s="1054"/>
      <c r="PRH6" s="1054"/>
      <c r="PRI6" s="1054" t="s">
        <v>700</v>
      </c>
      <c r="PRJ6" s="1054"/>
      <c r="PRK6" s="1054"/>
      <c r="PRL6" s="1054"/>
      <c r="PRM6" s="1054" t="s">
        <v>700</v>
      </c>
      <c r="PRN6" s="1054"/>
      <c r="PRO6" s="1054"/>
      <c r="PRP6" s="1054"/>
      <c r="PRQ6" s="1054" t="s">
        <v>700</v>
      </c>
      <c r="PRR6" s="1054"/>
      <c r="PRS6" s="1054"/>
      <c r="PRT6" s="1054"/>
      <c r="PRU6" s="1054" t="s">
        <v>700</v>
      </c>
      <c r="PRV6" s="1054"/>
      <c r="PRW6" s="1054"/>
      <c r="PRX6" s="1054"/>
      <c r="PRY6" s="1054" t="s">
        <v>700</v>
      </c>
      <c r="PRZ6" s="1054"/>
      <c r="PSA6" s="1054"/>
      <c r="PSB6" s="1054"/>
      <c r="PSC6" s="1054" t="s">
        <v>700</v>
      </c>
      <c r="PSD6" s="1054"/>
      <c r="PSE6" s="1054"/>
      <c r="PSF6" s="1054"/>
      <c r="PSG6" s="1054" t="s">
        <v>700</v>
      </c>
      <c r="PSH6" s="1054"/>
      <c r="PSI6" s="1054"/>
      <c r="PSJ6" s="1054"/>
      <c r="PSK6" s="1054" t="s">
        <v>700</v>
      </c>
      <c r="PSL6" s="1054"/>
      <c r="PSM6" s="1054"/>
      <c r="PSN6" s="1054"/>
      <c r="PSO6" s="1054" t="s">
        <v>700</v>
      </c>
      <c r="PSP6" s="1054"/>
      <c r="PSQ6" s="1054"/>
      <c r="PSR6" s="1054"/>
      <c r="PSS6" s="1054" t="s">
        <v>700</v>
      </c>
      <c r="PST6" s="1054"/>
      <c r="PSU6" s="1054"/>
      <c r="PSV6" s="1054"/>
      <c r="PSW6" s="1054" t="s">
        <v>700</v>
      </c>
      <c r="PSX6" s="1054"/>
      <c r="PSY6" s="1054"/>
      <c r="PSZ6" s="1054"/>
      <c r="PTA6" s="1054" t="s">
        <v>700</v>
      </c>
      <c r="PTB6" s="1054"/>
      <c r="PTC6" s="1054"/>
      <c r="PTD6" s="1054"/>
      <c r="PTE6" s="1054" t="s">
        <v>700</v>
      </c>
      <c r="PTF6" s="1054"/>
      <c r="PTG6" s="1054"/>
      <c r="PTH6" s="1054"/>
      <c r="PTI6" s="1054" t="s">
        <v>700</v>
      </c>
      <c r="PTJ6" s="1054"/>
      <c r="PTK6" s="1054"/>
      <c r="PTL6" s="1054"/>
      <c r="PTM6" s="1054" t="s">
        <v>700</v>
      </c>
      <c r="PTN6" s="1054"/>
      <c r="PTO6" s="1054"/>
      <c r="PTP6" s="1054"/>
      <c r="PTQ6" s="1054" t="s">
        <v>700</v>
      </c>
      <c r="PTR6" s="1054"/>
      <c r="PTS6" s="1054"/>
      <c r="PTT6" s="1054"/>
      <c r="PTU6" s="1054" t="s">
        <v>700</v>
      </c>
      <c r="PTV6" s="1054"/>
      <c r="PTW6" s="1054"/>
      <c r="PTX6" s="1054"/>
      <c r="PTY6" s="1054" t="s">
        <v>700</v>
      </c>
      <c r="PTZ6" s="1054"/>
      <c r="PUA6" s="1054"/>
      <c r="PUB6" s="1054"/>
      <c r="PUC6" s="1054" t="s">
        <v>700</v>
      </c>
      <c r="PUD6" s="1054"/>
      <c r="PUE6" s="1054"/>
      <c r="PUF6" s="1054"/>
      <c r="PUG6" s="1054" t="s">
        <v>700</v>
      </c>
      <c r="PUH6" s="1054"/>
      <c r="PUI6" s="1054"/>
      <c r="PUJ6" s="1054"/>
      <c r="PUK6" s="1054" t="s">
        <v>700</v>
      </c>
      <c r="PUL6" s="1054"/>
      <c r="PUM6" s="1054"/>
      <c r="PUN6" s="1054"/>
      <c r="PUO6" s="1054" t="s">
        <v>700</v>
      </c>
      <c r="PUP6" s="1054"/>
      <c r="PUQ6" s="1054"/>
      <c r="PUR6" s="1054"/>
      <c r="PUS6" s="1054" t="s">
        <v>700</v>
      </c>
      <c r="PUT6" s="1054"/>
      <c r="PUU6" s="1054"/>
      <c r="PUV6" s="1054"/>
      <c r="PUW6" s="1054" t="s">
        <v>700</v>
      </c>
      <c r="PUX6" s="1054"/>
      <c r="PUY6" s="1054"/>
      <c r="PUZ6" s="1054"/>
      <c r="PVA6" s="1054" t="s">
        <v>700</v>
      </c>
      <c r="PVB6" s="1054"/>
      <c r="PVC6" s="1054"/>
      <c r="PVD6" s="1054"/>
      <c r="PVE6" s="1054" t="s">
        <v>700</v>
      </c>
      <c r="PVF6" s="1054"/>
      <c r="PVG6" s="1054"/>
      <c r="PVH6" s="1054"/>
      <c r="PVI6" s="1054" t="s">
        <v>700</v>
      </c>
      <c r="PVJ6" s="1054"/>
      <c r="PVK6" s="1054"/>
      <c r="PVL6" s="1054"/>
      <c r="PVM6" s="1054" t="s">
        <v>700</v>
      </c>
      <c r="PVN6" s="1054"/>
      <c r="PVO6" s="1054"/>
      <c r="PVP6" s="1054"/>
      <c r="PVQ6" s="1054" t="s">
        <v>700</v>
      </c>
      <c r="PVR6" s="1054"/>
      <c r="PVS6" s="1054"/>
      <c r="PVT6" s="1054"/>
      <c r="PVU6" s="1054" t="s">
        <v>700</v>
      </c>
      <c r="PVV6" s="1054"/>
      <c r="PVW6" s="1054"/>
      <c r="PVX6" s="1054"/>
      <c r="PVY6" s="1054" t="s">
        <v>700</v>
      </c>
      <c r="PVZ6" s="1054"/>
      <c r="PWA6" s="1054"/>
      <c r="PWB6" s="1054"/>
      <c r="PWC6" s="1054" t="s">
        <v>700</v>
      </c>
      <c r="PWD6" s="1054"/>
      <c r="PWE6" s="1054"/>
      <c r="PWF6" s="1054"/>
      <c r="PWG6" s="1054" t="s">
        <v>700</v>
      </c>
      <c r="PWH6" s="1054"/>
      <c r="PWI6" s="1054"/>
      <c r="PWJ6" s="1054"/>
      <c r="PWK6" s="1054" t="s">
        <v>700</v>
      </c>
      <c r="PWL6" s="1054"/>
      <c r="PWM6" s="1054"/>
      <c r="PWN6" s="1054"/>
      <c r="PWO6" s="1054" t="s">
        <v>700</v>
      </c>
      <c r="PWP6" s="1054"/>
      <c r="PWQ6" s="1054"/>
      <c r="PWR6" s="1054"/>
      <c r="PWS6" s="1054" t="s">
        <v>700</v>
      </c>
      <c r="PWT6" s="1054"/>
      <c r="PWU6" s="1054"/>
      <c r="PWV6" s="1054"/>
      <c r="PWW6" s="1054" t="s">
        <v>700</v>
      </c>
      <c r="PWX6" s="1054"/>
      <c r="PWY6" s="1054"/>
      <c r="PWZ6" s="1054"/>
      <c r="PXA6" s="1054" t="s">
        <v>700</v>
      </c>
      <c r="PXB6" s="1054"/>
      <c r="PXC6" s="1054"/>
      <c r="PXD6" s="1054"/>
      <c r="PXE6" s="1054" t="s">
        <v>700</v>
      </c>
      <c r="PXF6" s="1054"/>
      <c r="PXG6" s="1054"/>
      <c r="PXH6" s="1054"/>
      <c r="PXI6" s="1054" t="s">
        <v>700</v>
      </c>
      <c r="PXJ6" s="1054"/>
      <c r="PXK6" s="1054"/>
      <c r="PXL6" s="1054"/>
      <c r="PXM6" s="1054" t="s">
        <v>700</v>
      </c>
      <c r="PXN6" s="1054"/>
      <c r="PXO6" s="1054"/>
      <c r="PXP6" s="1054"/>
      <c r="PXQ6" s="1054" t="s">
        <v>700</v>
      </c>
      <c r="PXR6" s="1054"/>
      <c r="PXS6" s="1054"/>
      <c r="PXT6" s="1054"/>
      <c r="PXU6" s="1054" t="s">
        <v>700</v>
      </c>
      <c r="PXV6" s="1054"/>
      <c r="PXW6" s="1054"/>
      <c r="PXX6" s="1054"/>
      <c r="PXY6" s="1054" t="s">
        <v>700</v>
      </c>
      <c r="PXZ6" s="1054"/>
      <c r="PYA6" s="1054"/>
      <c r="PYB6" s="1054"/>
      <c r="PYC6" s="1054" t="s">
        <v>700</v>
      </c>
      <c r="PYD6" s="1054"/>
      <c r="PYE6" s="1054"/>
      <c r="PYF6" s="1054"/>
      <c r="PYG6" s="1054" t="s">
        <v>700</v>
      </c>
      <c r="PYH6" s="1054"/>
      <c r="PYI6" s="1054"/>
      <c r="PYJ6" s="1054"/>
      <c r="PYK6" s="1054" t="s">
        <v>700</v>
      </c>
      <c r="PYL6" s="1054"/>
      <c r="PYM6" s="1054"/>
      <c r="PYN6" s="1054"/>
      <c r="PYO6" s="1054" t="s">
        <v>700</v>
      </c>
      <c r="PYP6" s="1054"/>
      <c r="PYQ6" s="1054"/>
      <c r="PYR6" s="1054"/>
      <c r="PYS6" s="1054" t="s">
        <v>700</v>
      </c>
      <c r="PYT6" s="1054"/>
      <c r="PYU6" s="1054"/>
      <c r="PYV6" s="1054"/>
      <c r="PYW6" s="1054" t="s">
        <v>700</v>
      </c>
      <c r="PYX6" s="1054"/>
      <c r="PYY6" s="1054"/>
      <c r="PYZ6" s="1054"/>
      <c r="PZA6" s="1054" t="s">
        <v>700</v>
      </c>
      <c r="PZB6" s="1054"/>
      <c r="PZC6" s="1054"/>
      <c r="PZD6" s="1054"/>
      <c r="PZE6" s="1054" t="s">
        <v>700</v>
      </c>
      <c r="PZF6" s="1054"/>
      <c r="PZG6" s="1054"/>
      <c r="PZH6" s="1054"/>
      <c r="PZI6" s="1054" t="s">
        <v>700</v>
      </c>
      <c r="PZJ6" s="1054"/>
      <c r="PZK6" s="1054"/>
      <c r="PZL6" s="1054"/>
      <c r="PZM6" s="1054" t="s">
        <v>700</v>
      </c>
      <c r="PZN6" s="1054"/>
      <c r="PZO6" s="1054"/>
      <c r="PZP6" s="1054"/>
      <c r="PZQ6" s="1054" t="s">
        <v>700</v>
      </c>
      <c r="PZR6" s="1054"/>
      <c r="PZS6" s="1054"/>
      <c r="PZT6" s="1054"/>
      <c r="PZU6" s="1054" t="s">
        <v>700</v>
      </c>
      <c r="PZV6" s="1054"/>
      <c r="PZW6" s="1054"/>
      <c r="PZX6" s="1054"/>
      <c r="PZY6" s="1054" t="s">
        <v>700</v>
      </c>
      <c r="PZZ6" s="1054"/>
      <c r="QAA6" s="1054"/>
      <c r="QAB6" s="1054"/>
      <c r="QAC6" s="1054" t="s">
        <v>700</v>
      </c>
      <c r="QAD6" s="1054"/>
      <c r="QAE6" s="1054"/>
      <c r="QAF6" s="1054"/>
      <c r="QAG6" s="1054" t="s">
        <v>700</v>
      </c>
      <c r="QAH6" s="1054"/>
      <c r="QAI6" s="1054"/>
      <c r="QAJ6" s="1054"/>
      <c r="QAK6" s="1054" t="s">
        <v>700</v>
      </c>
      <c r="QAL6" s="1054"/>
      <c r="QAM6" s="1054"/>
      <c r="QAN6" s="1054"/>
      <c r="QAO6" s="1054" t="s">
        <v>700</v>
      </c>
      <c r="QAP6" s="1054"/>
      <c r="QAQ6" s="1054"/>
      <c r="QAR6" s="1054"/>
      <c r="QAS6" s="1054" t="s">
        <v>700</v>
      </c>
      <c r="QAT6" s="1054"/>
      <c r="QAU6" s="1054"/>
      <c r="QAV6" s="1054"/>
      <c r="QAW6" s="1054" t="s">
        <v>700</v>
      </c>
      <c r="QAX6" s="1054"/>
      <c r="QAY6" s="1054"/>
      <c r="QAZ6" s="1054"/>
      <c r="QBA6" s="1054" t="s">
        <v>700</v>
      </c>
      <c r="QBB6" s="1054"/>
      <c r="QBC6" s="1054"/>
      <c r="QBD6" s="1054"/>
      <c r="QBE6" s="1054" t="s">
        <v>700</v>
      </c>
      <c r="QBF6" s="1054"/>
      <c r="QBG6" s="1054"/>
      <c r="QBH6" s="1054"/>
      <c r="QBI6" s="1054" t="s">
        <v>700</v>
      </c>
      <c r="QBJ6" s="1054"/>
      <c r="QBK6" s="1054"/>
      <c r="QBL6" s="1054"/>
      <c r="QBM6" s="1054" t="s">
        <v>700</v>
      </c>
      <c r="QBN6" s="1054"/>
      <c r="QBO6" s="1054"/>
      <c r="QBP6" s="1054"/>
      <c r="QBQ6" s="1054" t="s">
        <v>700</v>
      </c>
      <c r="QBR6" s="1054"/>
      <c r="QBS6" s="1054"/>
      <c r="QBT6" s="1054"/>
      <c r="QBU6" s="1054" t="s">
        <v>700</v>
      </c>
      <c r="QBV6" s="1054"/>
      <c r="QBW6" s="1054"/>
      <c r="QBX6" s="1054"/>
      <c r="QBY6" s="1054" t="s">
        <v>700</v>
      </c>
      <c r="QBZ6" s="1054"/>
      <c r="QCA6" s="1054"/>
      <c r="QCB6" s="1054"/>
      <c r="QCC6" s="1054" t="s">
        <v>700</v>
      </c>
      <c r="QCD6" s="1054"/>
      <c r="QCE6" s="1054"/>
      <c r="QCF6" s="1054"/>
      <c r="QCG6" s="1054" t="s">
        <v>700</v>
      </c>
      <c r="QCH6" s="1054"/>
      <c r="QCI6" s="1054"/>
      <c r="QCJ6" s="1054"/>
      <c r="QCK6" s="1054" t="s">
        <v>700</v>
      </c>
      <c r="QCL6" s="1054"/>
      <c r="QCM6" s="1054"/>
      <c r="QCN6" s="1054"/>
      <c r="QCO6" s="1054" t="s">
        <v>700</v>
      </c>
      <c r="QCP6" s="1054"/>
      <c r="QCQ6" s="1054"/>
      <c r="QCR6" s="1054"/>
      <c r="QCS6" s="1054" t="s">
        <v>700</v>
      </c>
      <c r="QCT6" s="1054"/>
      <c r="QCU6" s="1054"/>
      <c r="QCV6" s="1054"/>
      <c r="QCW6" s="1054" t="s">
        <v>700</v>
      </c>
      <c r="QCX6" s="1054"/>
      <c r="QCY6" s="1054"/>
      <c r="QCZ6" s="1054"/>
      <c r="QDA6" s="1054" t="s">
        <v>700</v>
      </c>
      <c r="QDB6" s="1054"/>
      <c r="QDC6" s="1054"/>
      <c r="QDD6" s="1054"/>
      <c r="QDE6" s="1054" t="s">
        <v>700</v>
      </c>
      <c r="QDF6" s="1054"/>
      <c r="QDG6" s="1054"/>
      <c r="QDH6" s="1054"/>
      <c r="QDI6" s="1054" t="s">
        <v>700</v>
      </c>
      <c r="QDJ6" s="1054"/>
      <c r="QDK6" s="1054"/>
      <c r="QDL6" s="1054"/>
      <c r="QDM6" s="1054" t="s">
        <v>700</v>
      </c>
      <c r="QDN6" s="1054"/>
      <c r="QDO6" s="1054"/>
      <c r="QDP6" s="1054"/>
      <c r="QDQ6" s="1054" t="s">
        <v>700</v>
      </c>
      <c r="QDR6" s="1054"/>
      <c r="QDS6" s="1054"/>
      <c r="QDT6" s="1054"/>
      <c r="QDU6" s="1054" t="s">
        <v>700</v>
      </c>
      <c r="QDV6" s="1054"/>
      <c r="QDW6" s="1054"/>
      <c r="QDX6" s="1054"/>
      <c r="QDY6" s="1054" t="s">
        <v>700</v>
      </c>
      <c r="QDZ6" s="1054"/>
      <c r="QEA6" s="1054"/>
      <c r="QEB6" s="1054"/>
      <c r="QEC6" s="1054" t="s">
        <v>700</v>
      </c>
      <c r="QED6" s="1054"/>
      <c r="QEE6" s="1054"/>
      <c r="QEF6" s="1054"/>
      <c r="QEG6" s="1054" t="s">
        <v>700</v>
      </c>
      <c r="QEH6" s="1054"/>
      <c r="QEI6" s="1054"/>
      <c r="QEJ6" s="1054"/>
      <c r="QEK6" s="1054" t="s">
        <v>700</v>
      </c>
      <c r="QEL6" s="1054"/>
      <c r="QEM6" s="1054"/>
      <c r="QEN6" s="1054"/>
      <c r="QEO6" s="1054" t="s">
        <v>700</v>
      </c>
      <c r="QEP6" s="1054"/>
      <c r="QEQ6" s="1054"/>
      <c r="QER6" s="1054"/>
      <c r="QES6" s="1054" t="s">
        <v>700</v>
      </c>
      <c r="QET6" s="1054"/>
      <c r="QEU6" s="1054"/>
      <c r="QEV6" s="1054"/>
      <c r="QEW6" s="1054" t="s">
        <v>700</v>
      </c>
      <c r="QEX6" s="1054"/>
      <c r="QEY6" s="1054"/>
      <c r="QEZ6" s="1054"/>
      <c r="QFA6" s="1054" t="s">
        <v>700</v>
      </c>
      <c r="QFB6" s="1054"/>
      <c r="QFC6" s="1054"/>
      <c r="QFD6" s="1054"/>
      <c r="QFE6" s="1054" t="s">
        <v>700</v>
      </c>
      <c r="QFF6" s="1054"/>
      <c r="QFG6" s="1054"/>
      <c r="QFH6" s="1054"/>
      <c r="QFI6" s="1054" t="s">
        <v>700</v>
      </c>
      <c r="QFJ6" s="1054"/>
      <c r="QFK6" s="1054"/>
      <c r="QFL6" s="1054"/>
      <c r="QFM6" s="1054" t="s">
        <v>700</v>
      </c>
      <c r="QFN6" s="1054"/>
      <c r="QFO6" s="1054"/>
      <c r="QFP6" s="1054"/>
      <c r="QFQ6" s="1054" t="s">
        <v>700</v>
      </c>
      <c r="QFR6" s="1054"/>
      <c r="QFS6" s="1054"/>
      <c r="QFT6" s="1054"/>
      <c r="QFU6" s="1054" t="s">
        <v>700</v>
      </c>
      <c r="QFV6" s="1054"/>
      <c r="QFW6" s="1054"/>
      <c r="QFX6" s="1054"/>
      <c r="QFY6" s="1054" t="s">
        <v>700</v>
      </c>
      <c r="QFZ6" s="1054"/>
      <c r="QGA6" s="1054"/>
      <c r="QGB6" s="1054"/>
      <c r="QGC6" s="1054" t="s">
        <v>700</v>
      </c>
      <c r="QGD6" s="1054"/>
      <c r="QGE6" s="1054"/>
      <c r="QGF6" s="1054"/>
      <c r="QGG6" s="1054" t="s">
        <v>700</v>
      </c>
      <c r="QGH6" s="1054"/>
      <c r="QGI6" s="1054"/>
      <c r="QGJ6" s="1054"/>
      <c r="QGK6" s="1054" t="s">
        <v>700</v>
      </c>
      <c r="QGL6" s="1054"/>
      <c r="QGM6" s="1054"/>
      <c r="QGN6" s="1054"/>
      <c r="QGO6" s="1054" t="s">
        <v>700</v>
      </c>
      <c r="QGP6" s="1054"/>
      <c r="QGQ6" s="1054"/>
      <c r="QGR6" s="1054"/>
      <c r="QGS6" s="1054" t="s">
        <v>700</v>
      </c>
      <c r="QGT6" s="1054"/>
      <c r="QGU6" s="1054"/>
      <c r="QGV6" s="1054"/>
      <c r="QGW6" s="1054" t="s">
        <v>700</v>
      </c>
      <c r="QGX6" s="1054"/>
      <c r="QGY6" s="1054"/>
      <c r="QGZ6" s="1054"/>
      <c r="QHA6" s="1054" t="s">
        <v>700</v>
      </c>
      <c r="QHB6" s="1054"/>
      <c r="QHC6" s="1054"/>
      <c r="QHD6" s="1054"/>
      <c r="QHE6" s="1054" t="s">
        <v>700</v>
      </c>
      <c r="QHF6" s="1054"/>
      <c r="QHG6" s="1054"/>
      <c r="QHH6" s="1054"/>
      <c r="QHI6" s="1054" t="s">
        <v>700</v>
      </c>
      <c r="QHJ6" s="1054"/>
      <c r="QHK6" s="1054"/>
      <c r="QHL6" s="1054"/>
      <c r="QHM6" s="1054" t="s">
        <v>700</v>
      </c>
      <c r="QHN6" s="1054"/>
      <c r="QHO6" s="1054"/>
      <c r="QHP6" s="1054"/>
      <c r="QHQ6" s="1054" t="s">
        <v>700</v>
      </c>
      <c r="QHR6" s="1054"/>
      <c r="QHS6" s="1054"/>
      <c r="QHT6" s="1054"/>
      <c r="QHU6" s="1054" t="s">
        <v>700</v>
      </c>
      <c r="QHV6" s="1054"/>
      <c r="QHW6" s="1054"/>
      <c r="QHX6" s="1054"/>
      <c r="QHY6" s="1054" t="s">
        <v>700</v>
      </c>
      <c r="QHZ6" s="1054"/>
      <c r="QIA6" s="1054"/>
      <c r="QIB6" s="1054"/>
      <c r="QIC6" s="1054" t="s">
        <v>700</v>
      </c>
      <c r="QID6" s="1054"/>
      <c r="QIE6" s="1054"/>
      <c r="QIF6" s="1054"/>
      <c r="QIG6" s="1054" t="s">
        <v>700</v>
      </c>
      <c r="QIH6" s="1054"/>
      <c r="QII6" s="1054"/>
      <c r="QIJ6" s="1054"/>
      <c r="QIK6" s="1054" t="s">
        <v>700</v>
      </c>
      <c r="QIL6" s="1054"/>
      <c r="QIM6" s="1054"/>
      <c r="QIN6" s="1054"/>
      <c r="QIO6" s="1054" t="s">
        <v>700</v>
      </c>
      <c r="QIP6" s="1054"/>
      <c r="QIQ6" s="1054"/>
      <c r="QIR6" s="1054"/>
      <c r="QIS6" s="1054" t="s">
        <v>700</v>
      </c>
      <c r="QIT6" s="1054"/>
      <c r="QIU6" s="1054"/>
      <c r="QIV6" s="1054"/>
      <c r="QIW6" s="1054" t="s">
        <v>700</v>
      </c>
      <c r="QIX6" s="1054"/>
      <c r="QIY6" s="1054"/>
      <c r="QIZ6" s="1054"/>
      <c r="QJA6" s="1054" t="s">
        <v>700</v>
      </c>
      <c r="QJB6" s="1054"/>
      <c r="QJC6" s="1054"/>
      <c r="QJD6" s="1054"/>
      <c r="QJE6" s="1054" t="s">
        <v>700</v>
      </c>
      <c r="QJF6" s="1054"/>
      <c r="QJG6" s="1054"/>
      <c r="QJH6" s="1054"/>
      <c r="QJI6" s="1054" t="s">
        <v>700</v>
      </c>
      <c r="QJJ6" s="1054"/>
      <c r="QJK6" s="1054"/>
      <c r="QJL6" s="1054"/>
      <c r="QJM6" s="1054" t="s">
        <v>700</v>
      </c>
      <c r="QJN6" s="1054"/>
      <c r="QJO6" s="1054"/>
      <c r="QJP6" s="1054"/>
      <c r="QJQ6" s="1054" t="s">
        <v>700</v>
      </c>
      <c r="QJR6" s="1054"/>
      <c r="QJS6" s="1054"/>
      <c r="QJT6" s="1054"/>
      <c r="QJU6" s="1054" t="s">
        <v>700</v>
      </c>
      <c r="QJV6" s="1054"/>
      <c r="QJW6" s="1054"/>
      <c r="QJX6" s="1054"/>
      <c r="QJY6" s="1054" t="s">
        <v>700</v>
      </c>
      <c r="QJZ6" s="1054"/>
      <c r="QKA6" s="1054"/>
      <c r="QKB6" s="1054"/>
      <c r="QKC6" s="1054" t="s">
        <v>700</v>
      </c>
      <c r="QKD6" s="1054"/>
      <c r="QKE6" s="1054"/>
      <c r="QKF6" s="1054"/>
      <c r="QKG6" s="1054" t="s">
        <v>700</v>
      </c>
      <c r="QKH6" s="1054"/>
      <c r="QKI6" s="1054"/>
      <c r="QKJ6" s="1054"/>
      <c r="QKK6" s="1054" t="s">
        <v>700</v>
      </c>
      <c r="QKL6" s="1054"/>
      <c r="QKM6" s="1054"/>
      <c r="QKN6" s="1054"/>
      <c r="QKO6" s="1054" t="s">
        <v>700</v>
      </c>
      <c r="QKP6" s="1054"/>
      <c r="QKQ6" s="1054"/>
      <c r="QKR6" s="1054"/>
      <c r="QKS6" s="1054" t="s">
        <v>700</v>
      </c>
      <c r="QKT6" s="1054"/>
      <c r="QKU6" s="1054"/>
      <c r="QKV6" s="1054"/>
      <c r="QKW6" s="1054" t="s">
        <v>700</v>
      </c>
      <c r="QKX6" s="1054"/>
      <c r="QKY6" s="1054"/>
      <c r="QKZ6" s="1054"/>
      <c r="QLA6" s="1054" t="s">
        <v>700</v>
      </c>
      <c r="QLB6" s="1054"/>
      <c r="QLC6" s="1054"/>
      <c r="QLD6" s="1054"/>
      <c r="QLE6" s="1054" t="s">
        <v>700</v>
      </c>
      <c r="QLF6" s="1054"/>
      <c r="QLG6" s="1054"/>
      <c r="QLH6" s="1054"/>
      <c r="QLI6" s="1054" t="s">
        <v>700</v>
      </c>
      <c r="QLJ6" s="1054"/>
      <c r="QLK6" s="1054"/>
      <c r="QLL6" s="1054"/>
      <c r="QLM6" s="1054" t="s">
        <v>700</v>
      </c>
      <c r="QLN6" s="1054"/>
      <c r="QLO6" s="1054"/>
      <c r="QLP6" s="1054"/>
      <c r="QLQ6" s="1054" t="s">
        <v>700</v>
      </c>
      <c r="QLR6" s="1054"/>
      <c r="QLS6" s="1054"/>
      <c r="QLT6" s="1054"/>
      <c r="QLU6" s="1054" t="s">
        <v>700</v>
      </c>
      <c r="QLV6" s="1054"/>
      <c r="QLW6" s="1054"/>
      <c r="QLX6" s="1054"/>
      <c r="QLY6" s="1054" t="s">
        <v>700</v>
      </c>
      <c r="QLZ6" s="1054"/>
      <c r="QMA6" s="1054"/>
      <c r="QMB6" s="1054"/>
      <c r="QMC6" s="1054" t="s">
        <v>700</v>
      </c>
      <c r="QMD6" s="1054"/>
      <c r="QME6" s="1054"/>
      <c r="QMF6" s="1054"/>
      <c r="QMG6" s="1054" t="s">
        <v>700</v>
      </c>
      <c r="QMH6" s="1054"/>
      <c r="QMI6" s="1054"/>
      <c r="QMJ6" s="1054"/>
      <c r="QMK6" s="1054" t="s">
        <v>700</v>
      </c>
      <c r="QML6" s="1054"/>
      <c r="QMM6" s="1054"/>
      <c r="QMN6" s="1054"/>
      <c r="QMO6" s="1054" t="s">
        <v>700</v>
      </c>
      <c r="QMP6" s="1054"/>
      <c r="QMQ6" s="1054"/>
      <c r="QMR6" s="1054"/>
      <c r="QMS6" s="1054" t="s">
        <v>700</v>
      </c>
      <c r="QMT6" s="1054"/>
      <c r="QMU6" s="1054"/>
      <c r="QMV6" s="1054"/>
      <c r="QMW6" s="1054" t="s">
        <v>700</v>
      </c>
      <c r="QMX6" s="1054"/>
      <c r="QMY6" s="1054"/>
      <c r="QMZ6" s="1054"/>
      <c r="QNA6" s="1054" t="s">
        <v>700</v>
      </c>
      <c r="QNB6" s="1054"/>
      <c r="QNC6" s="1054"/>
      <c r="QND6" s="1054"/>
      <c r="QNE6" s="1054" t="s">
        <v>700</v>
      </c>
      <c r="QNF6" s="1054"/>
      <c r="QNG6" s="1054"/>
      <c r="QNH6" s="1054"/>
      <c r="QNI6" s="1054" t="s">
        <v>700</v>
      </c>
      <c r="QNJ6" s="1054"/>
      <c r="QNK6" s="1054"/>
      <c r="QNL6" s="1054"/>
      <c r="QNM6" s="1054" t="s">
        <v>700</v>
      </c>
      <c r="QNN6" s="1054"/>
      <c r="QNO6" s="1054"/>
      <c r="QNP6" s="1054"/>
      <c r="QNQ6" s="1054" t="s">
        <v>700</v>
      </c>
      <c r="QNR6" s="1054"/>
      <c r="QNS6" s="1054"/>
      <c r="QNT6" s="1054"/>
      <c r="QNU6" s="1054" t="s">
        <v>700</v>
      </c>
      <c r="QNV6" s="1054"/>
      <c r="QNW6" s="1054"/>
      <c r="QNX6" s="1054"/>
      <c r="QNY6" s="1054" t="s">
        <v>700</v>
      </c>
      <c r="QNZ6" s="1054"/>
      <c r="QOA6" s="1054"/>
      <c r="QOB6" s="1054"/>
      <c r="QOC6" s="1054" t="s">
        <v>700</v>
      </c>
      <c r="QOD6" s="1054"/>
      <c r="QOE6" s="1054"/>
      <c r="QOF6" s="1054"/>
      <c r="QOG6" s="1054" t="s">
        <v>700</v>
      </c>
      <c r="QOH6" s="1054"/>
      <c r="QOI6" s="1054"/>
      <c r="QOJ6" s="1054"/>
      <c r="QOK6" s="1054" t="s">
        <v>700</v>
      </c>
      <c r="QOL6" s="1054"/>
      <c r="QOM6" s="1054"/>
      <c r="QON6" s="1054"/>
      <c r="QOO6" s="1054" t="s">
        <v>700</v>
      </c>
      <c r="QOP6" s="1054"/>
      <c r="QOQ6" s="1054"/>
      <c r="QOR6" s="1054"/>
      <c r="QOS6" s="1054" t="s">
        <v>700</v>
      </c>
      <c r="QOT6" s="1054"/>
      <c r="QOU6" s="1054"/>
      <c r="QOV6" s="1054"/>
      <c r="QOW6" s="1054" t="s">
        <v>700</v>
      </c>
      <c r="QOX6" s="1054"/>
      <c r="QOY6" s="1054"/>
      <c r="QOZ6" s="1054"/>
      <c r="QPA6" s="1054" t="s">
        <v>700</v>
      </c>
      <c r="QPB6" s="1054"/>
      <c r="QPC6" s="1054"/>
      <c r="QPD6" s="1054"/>
      <c r="QPE6" s="1054" t="s">
        <v>700</v>
      </c>
      <c r="QPF6" s="1054"/>
      <c r="QPG6" s="1054"/>
      <c r="QPH6" s="1054"/>
      <c r="QPI6" s="1054" t="s">
        <v>700</v>
      </c>
      <c r="QPJ6" s="1054"/>
      <c r="QPK6" s="1054"/>
      <c r="QPL6" s="1054"/>
      <c r="QPM6" s="1054" t="s">
        <v>700</v>
      </c>
      <c r="QPN6" s="1054"/>
      <c r="QPO6" s="1054"/>
      <c r="QPP6" s="1054"/>
      <c r="QPQ6" s="1054" t="s">
        <v>700</v>
      </c>
      <c r="QPR6" s="1054"/>
      <c r="QPS6" s="1054"/>
      <c r="QPT6" s="1054"/>
      <c r="QPU6" s="1054" t="s">
        <v>700</v>
      </c>
      <c r="QPV6" s="1054"/>
      <c r="QPW6" s="1054"/>
      <c r="QPX6" s="1054"/>
      <c r="QPY6" s="1054" t="s">
        <v>700</v>
      </c>
      <c r="QPZ6" s="1054"/>
      <c r="QQA6" s="1054"/>
      <c r="QQB6" s="1054"/>
      <c r="QQC6" s="1054" t="s">
        <v>700</v>
      </c>
      <c r="QQD6" s="1054"/>
      <c r="QQE6" s="1054"/>
      <c r="QQF6" s="1054"/>
      <c r="QQG6" s="1054" t="s">
        <v>700</v>
      </c>
      <c r="QQH6" s="1054"/>
      <c r="QQI6" s="1054"/>
      <c r="QQJ6" s="1054"/>
      <c r="QQK6" s="1054" t="s">
        <v>700</v>
      </c>
      <c r="QQL6" s="1054"/>
      <c r="QQM6" s="1054"/>
      <c r="QQN6" s="1054"/>
      <c r="QQO6" s="1054" t="s">
        <v>700</v>
      </c>
      <c r="QQP6" s="1054"/>
      <c r="QQQ6" s="1054"/>
      <c r="QQR6" s="1054"/>
      <c r="QQS6" s="1054" t="s">
        <v>700</v>
      </c>
      <c r="QQT6" s="1054"/>
      <c r="QQU6" s="1054"/>
      <c r="QQV6" s="1054"/>
      <c r="QQW6" s="1054" t="s">
        <v>700</v>
      </c>
      <c r="QQX6" s="1054"/>
      <c r="QQY6" s="1054"/>
      <c r="QQZ6" s="1054"/>
      <c r="QRA6" s="1054" t="s">
        <v>700</v>
      </c>
      <c r="QRB6" s="1054"/>
      <c r="QRC6" s="1054"/>
      <c r="QRD6" s="1054"/>
      <c r="QRE6" s="1054" t="s">
        <v>700</v>
      </c>
      <c r="QRF6" s="1054"/>
      <c r="QRG6" s="1054"/>
      <c r="QRH6" s="1054"/>
      <c r="QRI6" s="1054" t="s">
        <v>700</v>
      </c>
      <c r="QRJ6" s="1054"/>
      <c r="QRK6" s="1054"/>
      <c r="QRL6" s="1054"/>
      <c r="QRM6" s="1054" t="s">
        <v>700</v>
      </c>
      <c r="QRN6" s="1054"/>
      <c r="QRO6" s="1054"/>
      <c r="QRP6" s="1054"/>
      <c r="QRQ6" s="1054" t="s">
        <v>700</v>
      </c>
      <c r="QRR6" s="1054"/>
      <c r="QRS6" s="1054"/>
      <c r="QRT6" s="1054"/>
      <c r="QRU6" s="1054" t="s">
        <v>700</v>
      </c>
      <c r="QRV6" s="1054"/>
      <c r="QRW6" s="1054"/>
      <c r="QRX6" s="1054"/>
      <c r="QRY6" s="1054" t="s">
        <v>700</v>
      </c>
      <c r="QRZ6" s="1054"/>
      <c r="QSA6" s="1054"/>
      <c r="QSB6" s="1054"/>
      <c r="QSC6" s="1054" t="s">
        <v>700</v>
      </c>
      <c r="QSD6" s="1054"/>
      <c r="QSE6" s="1054"/>
      <c r="QSF6" s="1054"/>
      <c r="QSG6" s="1054" t="s">
        <v>700</v>
      </c>
      <c r="QSH6" s="1054"/>
      <c r="QSI6" s="1054"/>
      <c r="QSJ6" s="1054"/>
      <c r="QSK6" s="1054" t="s">
        <v>700</v>
      </c>
      <c r="QSL6" s="1054"/>
      <c r="QSM6" s="1054"/>
      <c r="QSN6" s="1054"/>
      <c r="QSO6" s="1054" t="s">
        <v>700</v>
      </c>
      <c r="QSP6" s="1054"/>
      <c r="QSQ6" s="1054"/>
      <c r="QSR6" s="1054"/>
      <c r="QSS6" s="1054" t="s">
        <v>700</v>
      </c>
      <c r="QST6" s="1054"/>
      <c r="QSU6" s="1054"/>
      <c r="QSV6" s="1054"/>
      <c r="QSW6" s="1054" t="s">
        <v>700</v>
      </c>
      <c r="QSX6" s="1054"/>
      <c r="QSY6" s="1054"/>
      <c r="QSZ6" s="1054"/>
      <c r="QTA6" s="1054" t="s">
        <v>700</v>
      </c>
      <c r="QTB6" s="1054"/>
      <c r="QTC6" s="1054"/>
      <c r="QTD6" s="1054"/>
      <c r="QTE6" s="1054" t="s">
        <v>700</v>
      </c>
      <c r="QTF6" s="1054"/>
      <c r="QTG6" s="1054"/>
      <c r="QTH6" s="1054"/>
      <c r="QTI6" s="1054" t="s">
        <v>700</v>
      </c>
      <c r="QTJ6" s="1054"/>
      <c r="QTK6" s="1054"/>
      <c r="QTL6" s="1054"/>
      <c r="QTM6" s="1054" t="s">
        <v>700</v>
      </c>
      <c r="QTN6" s="1054"/>
      <c r="QTO6" s="1054"/>
      <c r="QTP6" s="1054"/>
      <c r="QTQ6" s="1054" t="s">
        <v>700</v>
      </c>
      <c r="QTR6" s="1054"/>
      <c r="QTS6" s="1054"/>
      <c r="QTT6" s="1054"/>
      <c r="QTU6" s="1054" t="s">
        <v>700</v>
      </c>
      <c r="QTV6" s="1054"/>
      <c r="QTW6" s="1054"/>
      <c r="QTX6" s="1054"/>
      <c r="QTY6" s="1054" t="s">
        <v>700</v>
      </c>
      <c r="QTZ6" s="1054"/>
      <c r="QUA6" s="1054"/>
      <c r="QUB6" s="1054"/>
      <c r="QUC6" s="1054" t="s">
        <v>700</v>
      </c>
      <c r="QUD6" s="1054"/>
      <c r="QUE6" s="1054"/>
      <c r="QUF6" s="1054"/>
      <c r="QUG6" s="1054" t="s">
        <v>700</v>
      </c>
      <c r="QUH6" s="1054"/>
      <c r="QUI6" s="1054"/>
      <c r="QUJ6" s="1054"/>
      <c r="QUK6" s="1054" t="s">
        <v>700</v>
      </c>
      <c r="QUL6" s="1054"/>
      <c r="QUM6" s="1054"/>
      <c r="QUN6" s="1054"/>
      <c r="QUO6" s="1054" t="s">
        <v>700</v>
      </c>
      <c r="QUP6" s="1054"/>
      <c r="QUQ6" s="1054"/>
      <c r="QUR6" s="1054"/>
      <c r="QUS6" s="1054" t="s">
        <v>700</v>
      </c>
      <c r="QUT6" s="1054"/>
      <c r="QUU6" s="1054"/>
      <c r="QUV6" s="1054"/>
      <c r="QUW6" s="1054" t="s">
        <v>700</v>
      </c>
      <c r="QUX6" s="1054"/>
      <c r="QUY6" s="1054"/>
      <c r="QUZ6" s="1054"/>
      <c r="QVA6" s="1054" t="s">
        <v>700</v>
      </c>
      <c r="QVB6" s="1054"/>
      <c r="QVC6" s="1054"/>
      <c r="QVD6" s="1054"/>
      <c r="QVE6" s="1054" t="s">
        <v>700</v>
      </c>
      <c r="QVF6" s="1054"/>
      <c r="QVG6" s="1054"/>
      <c r="QVH6" s="1054"/>
      <c r="QVI6" s="1054" t="s">
        <v>700</v>
      </c>
      <c r="QVJ6" s="1054"/>
      <c r="QVK6" s="1054"/>
      <c r="QVL6" s="1054"/>
      <c r="QVM6" s="1054" t="s">
        <v>700</v>
      </c>
      <c r="QVN6" s="1054"/>
      <c r="QVO6" s="1054"/>
      <c r="QVP6" s="1054"/>
      <c r="QVQ6" s="1054" t="s">
        <v>700</v>
      </c>
      <c r="QVR6" s="1054"/>
      <c r="QVS6" s="1054"/>
      <c r="QVT6" s="1054"/>
      <c r="QVU6" s="1054" t="s">
        <v>700</v>
      </c>
      <c r="QVV6" s="1054"/>
      <c r="QVW6" s="1054"/>
      <c r="QVX6" s="1054"/>
      <c r="QVY6" s="1054" t="s">
        <v>700</v>
      </c>
      <c r="QVZ6" s="1054"/>
      <c r="QWA6" s="1054"/>
      <c r="QWB6" s="1054"/>
      <c r="QWC6" s="1054" t="s">
        <v>700</v>
      </c>
      <c r="QWD6" s="1054"/>
      <c r="QWE6" s="1054"/>
      <c r="QWF6" s="1054"/>
      <c r="QWG6" s="1054" t="s">
        <v>700</v>
      </c>
      <c r="QWH6" s="1054"/>
      <c r="QWI6" s="1054"/>
      <c r="QWJ6" s="1054"/>
      <c r="QWK6" s="1054" t="s">
        <v>700</v>
      </c>
      <c r="QWL6" s="1054"/>
      <c r="QWM6" s="1054"/>
      <c r="QWN6" s="1054"/>
      <c r="QWO6" s="1054" t="s">
        <v>700</v>
      </c>
      <c r="QWP6" s="1054"/>
      <c r="QWQ6" s="1054"/>
      <c r="QWR6" s="1054"/>
      <c r="QWS6" s="1054" t="s">
        <v>700</v>
      </c>
      <c r="QWT6" s="1054"/>
      <c r="QWU6" s="1054"/>
      <c r="QWV6" s="1054"/>
      <c r="QWW6" s="1054" t="s">
        <v>700</v>
      </c>
      <c r="QWX6" s="1054"/>
      <c r="QWY6" s="1054"/>
      <c r="QWZ6" s="1054"/>
      <c r="QXA6" s="1054" t="s">
        <v>700</v>
      </c>
      <c r="QXB6" s="1054"/>
      <c r="QXC6" s="1054"/>
      <c r="QXD6" s="1054"/>
      <c r="QXE6" s="1054" t="s">
        <v>700</v>
      </c>
      <c r="QXF6" s="1054"/>
      <c r="QXG6" s="1054"/>
      <c r="QXH6" s="1054"/>
      <c r="QXI6" s="1054" t="s">
        <v>700</v>
      </c>
      <c r="QXJ6" s="1054"/>
      <c r="QXK6" s="1054"/>
      <c r="QXL6" s="1054"/>
      <c r="QXM6" s="1054" t="s">
        <v>700</v>
      </c>
      <c r="QXN6" s="1054"/>
      <c r="QXO6" s="1054"/>
      <c r="QXP6" s="1054"/>
      <c r="QXQ6" s="1054" t="s">
        <v>700</v>
      </c>
      <c r="QXR6" s="1054"/>
      <c r="QXS6" s="1054"/>
      <c r="QXT6" s="1054"/>
      <c r="QXU6" s="1054" t="s">
        <v>700</v>
      </c>
      <c r="QXV6" s="1054"/>
      <c r="QXW6" s="1054"/>
      <c r="QXX6" s="1054"/>
      <c r="QXY6" s="1054" t="s">
        <v>700</v>
      </c>
      <c r="QXZ6" s="1054"/>
      <c r="QYA6" s="1054"/>
      <c r="QYB6" s="1054"/>
      <c r="QYC6" s="1054" t="s">
        <v>700</v>
      </c>
      <c r="QYD6" s="1054"/>
      <c r="QYE6" s="1054"/>
      <c r="QYF6" s="1054"/>
      <c r="QYG6" s="1054" t="s">
        <v>700</v>
      </c>
      <c r="QYH6" s="1054"/>
      <c r="QYI6" s="1054"/>
      <c r="QYJ6" s="1054"/>
      <c r="QYK6" s="1054" t="s">
        <v>700</v>
      </c>
      <c r="QYL6" s="1054"/>
      <c r="QYM6" s="1054"/>
      <c r="QYN6" s="1054"/>
      <c r="QYO6" s="1054" t="s">
        <v>700</v>
      </c>
      <c r="QYP6" s="1054"/>
      <c r="QYQ6" s="1054"/>
      <c r="QYR6" s="1054"/>
      <c r="QYS6" s="1054" t="s">
        <v>700</v>
      </c>
      <c r="QYT6" s="1054"/>
      <c r="QYU6" s="1054"/>
      <c r="QYV6" s="1054"/>
      <c r="QYW6" s="1054" t="s">
        <v>700</v>
      </c>
      <c r="QYX6" s="1054"/>
      <c r="QYY6" s="1054"/>
      <c r="QYZ6" s="1054"/>
      <c r="QZA6" s="1054" t="s">
        <v>700</v>
      </c>
      <c r="QZB6" s="1054"/>
      <c r="QZC6" s="1054"/>
      <c r="QZD6" s="1054"/>
      <c r="QZE6" s="1054" t="s">
        <v>700</v>
      </c>
      <c r="QZF6" s="1054"/>
      <c r="QZG6" s="1054"/>
      <c r="QZH6" s="1054"/>
      <c r="QZI6" s="1054" t="s">
        <v>700</v>
      </c>
      <c r="QZJ6" s="1054"/>
      <c r="QZK6" s="1054"/>
      <c r="QZL6" s="1054"/>
      <c r="QZM6" s="1054" t="s">
        <v>700</v>
      </c>
      <c r="QZN6" s="1054"/>
      <c r="QZO6" s="1054"/>
      <c r="QZP6" s="1054"/>
      <c r="QZQ6" s="1054" t="s">
        <v>700</v>
      </c>
      <c r="QZR6" s="1054"/>
      <c r="QZS6" s="1054"/>
      <c r="QZT6" s="1054"/>
      <c r="QZU6" s="1054" t="s">
        <v>700</v>
      </c>
      <c r="QZV6" s="1054"/>
      <c r="QZW6" s="1054"/>
      <c r="QZX6" s="1054"/>
      <c r="QZY6" s="1054" t="s">
        <v>700</v>
      </c>
      <c r="QZZ6" s="1054"/>
      <c r="RAA6" s="1054"/>
      <c r="RAB6" s="1054"/>
      <c r="RAC6" s="1054" t="s">
        <v>700</v>
      </c>
      <c r="RAD6" s="1054"/>
      <c r="RAE6" s="1054"/>
      <c r="RAF6" s="1054"/>
      <c r="RAG6" s="1054" t="s">
        <v>700</v>
      </c>
      <c r="RAH6" s="1054"/>
      <c r="RAI6" s="1054"/>
      <c r="RAJ6" s="1054"/>
      <c r="RAK6" s="1054" t="s">
        <v>700</v>
      </c>
      <c r="RAL6" s="1054"/>
      <c r="RAM6" s="1054"/>
      <c r="RAN6" s="1054"/>
      <c r="RAO6" s="1054" t="s">
        <v>700</v>
      </c>
      <c r="RAP6" s="1054"/>
      <c r="RAQ6" s="1054"/>
      <c r="RAR6" s="1054"/>
      <c r="RAS6" s="1054" t="s">
        <v>700</v>
      </c>
      <c r="RAT6" s="1054"/>
      <c r="RAU6" s="1054"/>
      <c r="RAV6" s="1054"/>
      <c r="RAW6" s="1054" t="s">
        <v>700</v>
      </c>
      <c r="RAX6" s="1054"/>
      <c r="RAY6" s="1054"/>
      <c r="RAZ6" s="1054"/>
      <c r="RBA6" s="1054" t="s">
        <v>700</v>
      </c>
      <c r="RBB6" s="1054"/>
      <c r="RBC6" s="1054"/>
      <c r="RBD6" s="1054"/>
      <c r="RBE6" s="1054" t="s">
        <v>700</v>
      </c>
      <c r="RBF6" s="1054"/>
      <c r="RBG6" s="1054"/>
      <c r="RBH6" s="1054"/>
      <c r="RBI6" s="1054" t="s">
        <v>700</v>
      </c>
      <c r="RBJ6" s="1054"/>
      <c r="RBK6" s="1054"/>
      <c r="RBL6" s="1054"/>
      <c r="RBM6" s="1054" t="s">
        <v>700</v>
      </c>
      <c r="RBN6" s="1054"/>
      <c r="RBO6" s="1054"/>
      <c r="RBP6" s="1054"/>
      <c r="RBQ6" s="1054" t="s">
        <v>700</v>
      </c>
      <c r="RBR6" s="1054"/>
      <c r="RBS6" s="1054"/>
      <c r="RBT6" s="1054"/>
      <c r="RBU6" s="1054" t="s">
        <v>700</v>
      </c>
      <c r="RBV6" s="1054"/>
      <c r="RBW6" s="1054"/>
      <c r="RBX6" s="1054"/>
      <c r="RBY6" s="1054" t="s">
        <v>700</v>
      </c>
      <c r="RBZ6" s="1054"/>
      <c r="RCA6" s="1054"/>
      <c r="RCB6" s="1054"/>
      <c r="RCC6" s="1054" t="s">
        <v>700</v>
      </c>
      <c r="RCD6" s="1054"/>
      <c r="RCE6" s="1054"/>
      <c r="RCF6" s="1054"/>
      <c r="RCG6" s="1054" t="s">
        <v>700</v>
      </c>
      <c r="RCH6" s="1054"/>
      <c r="RCI6" s="1054"/>
      <c r="RCJ6" s="1054"/>
      <c r="RCK6" s="1054" t="s">
        <v>700</v>
      </c>
      <c r="RCL6" s="1054"/>
      <c r="RCM6" s="1054"/>
      <c r="RCN6" s="1054"/>
      <c r="RCO6" s="1054" t="s">
        <v>700</v>
      </c>
      <c r="RCP6" s="1054"/>
      <c r="RCQ6" s="1054"/>
      <c r="RCR6" s="1054"/>
      <c r="RCS6" s="1054" t="s">
        <v>700</v>
      </c>
      <c r="RCT6" s="1054"/>
      <c r="RCU6" s="1054"/>
      <c r="RCV6" s="1054"/>
      <c r="RCW6" s="1054" t="s">
        <v>700</v>
      </c>
      <c r="RCX6" s="1054"/>
      <c r="RCY6" s="1054"/>
      <c r="RCZ6" s="1054"/>
      <c r="RDA6" s="1054" t="s">
        <v>700</v>
      </c>
      <c r="RDB6" s="1054"/>
      <c r="RDC6" s="1054"/>
      <c r="RDD6" s="1054"/>
      <c r="RDE6" s="1054" t="s">
        <v>700</v>
      </c>
      <c r="RDF6" s="1054"/>
      <c r="RDG6" s="1054"/>
      <c r="RDH6" s="1054"/>
      <c r="RDI6" s="1054" t="s">
        <v>700</v>
      </c>
      <c r="RDJ6" s="1054"/>
      <c r="RDK6" s="1054"/>
      <c r="RDL6" s="1054"/>
      <c r="RDM6" s="1054" t="s">
        <v>700</v>
      </c>
      <c r="RDN6" s="1054"/>
      <c r="RDO6" s="1054"/>
      <c r="RDP6" s="1054"/>
      <c r="RDQ6" s="1054" t="s">
        <v>700</v>
      </c>
      <c r="RDR6" s="1054"/>
      <c r="RDS6" s="1054"/>
      <c r="RDT6" s="1054"/>
      <c r="RDU6" s="1054" t="s">
        <v>700</v>
      </c>
      <c r="RDV6" s="1054"/>
      <c r="RDW6" s="1054"/>
      <c r="RDX6" s="1054"/>
      <c r="RDY6" s="1054" t="s">
        <v>700</v>
      </c>
      <c r="RDZ6" s="1054"/>
      <c r="REA6" s="1054"/>
      <c r="REB6" s="1054"/>
      <c r="REC6" s="1054" t="s">
        <v>700</v>
      </c>
      <c r="RED6" s="1054"/>
      <c r="REE6" s="1054"/>
      <c r="REF6" s="1054"/>
      <c r="REG6" s="1054" t="s">
        <v>700</v>
      </c>
      <c r="REH6" s="1054"/>
      <c r="REI6" s="1054"/>
      <c r="REJ6" s="1054"/>
      <c r="REK6" s="1054" t="s">
        <v>700</v>
      </c>
      <c r="REL6" s="1054"/>
      <c r="REM6" s="1054"/>
      <c r="REN6" s="1054"/>
      <c r="REO6" s="1054" t="s">
        <v>700</v>
      </c>
      <c r="REP6" s="1054"/>
      <c r="REQ6" s="1054"/>
      <c r="RER6" s="1054"/>
      <c r="RES6" s="1054" t="s">
        <v>700</v>
      </c>
      <c r="RET6" s="1054"/>
      <c r="REU6" s="1054"/>
      <c r="REV6" s="1054"/>
      <c r="REW6" s="1054" t="s">
        <v>700</v>
      </c>
      <c r="REX6" s="1054"/>
      <c r="REY6" s="1054"/>
      <c r="REZ6" s="1054"/>
      <c r="RFA6" s="1054" t="s">
        <v>700</v>
      </c>
      <c r="RFB6" s="1054"/>
      <c r="RFC6" s="1054"/>
      <c r="RFD6" s="1054"/>
      <c r="RFE6" s="1054" t="s">
        <v>700</v>
      </c>
      <c r="RFF6" s="1054"/>
      <c r="RFG6" s="1054"/>
      <c r="RFH6" s="1054"/>
      <c r="RFI6" s="1054" t="s">
        <v>700</v>
      </c>
      <c r="RFJ6" s="1054"/>
      <c r="RFK6" s="1054"/>
      <c r="RFL6" s="1054"/>
      <c r="RFM6" s="1054" t="s">
        <v>700</v>
      </c>
      <c r="RFN6" s="1054"/>
      <c r="RFO6" s="1054"/>
      <c r="RFP6" s="1054"/>
      <c r="RFQ6" s="1054" t="s">
        <v>700</v>
      </c>
      <c r="RFR6" s="1054"/>
      <c r="RFS6" s="1054"/>
      <c r="RFT6" s="1054"/>
      <c r="RFU6" s="1054" t="s">
        <v>700</v>
      </c>
      <c r="RFV6" s="1054"/>
      <c r="RFW6" s="1054"/>
      <c r="RFX6" s="1054"/>
      <c r="RFY6" s="1054" t="s">
        <v>700</v>
      </c>
      <c r="RFZ6" s="1054"/>
      <c r="RGA6" s="1054"/>
      <c r="RGB6" s="1054"/>
      <c r="RGC6" s="1054" t="s">
        <v>700</v>
      </c>
      <c r="RGD6" s="1054"/>
      <c r="RGE6" s="1054"/>
      <c r="RGF6" s="1054"/>
      <c r="RGG6" s="1054" t="s">
        <v>700</v>
      </c>
      <c r="RGH6" s="1054"/>
      <c r="RGI6" s="1054"/>
      <c r="RGJ6" s="1054"/>
      <c r="RGK6" s="1054" t="s">
        <v>700</v>
      </c>
      <c r="RGL6" s="1054"/>
      <c r="RGM6" s="1054"/>
      <c r="RGN6" s="1054"/>
      <c r="RGO6" s="1054" t="s">
        <v>700</v>
      </c>
      <c r="RGP6" s="1054"/>
      <c r="RGQ6" s="1054"/>
      <c r="RGR6" s="1054"/>
      <c r="RGS6" s="1054" t="s">
        <v>700</v>
      </c>
      <c r="RGT6" s="1054"/>
      <c r="RGU6" s="1054"/>
      <c r="RGV6" s="1054"/>
      <c r="RGW6" s="1054" t="s">
        <v>700</v>
      </c>
      <c r="RGX6" s="1054"/>
      <c r="RGY6" s="1054"/>
      <c r="RGZ6" s="1054"/>
      <c r="RHA6" s="1054" t="s">
        <v>700</v>
      </c>
      <c r="RHB6" s="1054"/>
      <c r="RHC6" s="1054"/>
      <c r="RHD6" s="1054"/>
      <c r="RHE6" s="1054" t="s">
        <v>700</v>
      </c>
      <c r="RHF6" s="1054"/>
      <c r="RHG6" s="1054"/>
      <c r="RHH6" s="1054"/>
      <c r="RHI6" s="1054" t="s">
        <v>700</v>
      </c>
      <c r="RHJ6" s="1054"/>
      <c r="RHK6" s="1054"/>
      <c r="RHL6" s="1054"/>
      <c r="RHM6" s="1054" t="s">
        <v>700</v>
      </c>
      <c r="RHN6" s="1054"/>
      <c r="RHO6" s="1054"/>
      <c r="RHP6" s="1054"/>
      <c r="RHQ6" s="1054" t="s">
        <v>700</v>
      </c>
      <c r="RHR6" s="1054"/>
      <c r="RHS6" s="1054"/>
      <c r="RHT6" s="1054"/>
      <c r="RHU6" s="1054" t="s">
        <v>700</v>
      </c>
      <c r="RHV6" s="1054"/>
      <c r="RHW6" s="1054"/>
      <c r="RHX6" s="1054"/>
      <c r="RHY6" s="1054" t="s">
        <v>700</v>
      </c>
      <c r="RHZ6" s="1054"/>
      <c r="RIA6" s="1054"/>
      <c r="RIB6" s="1054"/>
      <c r="RIC6" s="1054" t="s">
        <v>700</v>
      </c>
      <c r="RID6" s="1054"/>
      <c r="RIE6" s="1054"/>
      <c r="RIF6" s="1054"/>
      <c r="RIG6" s="1054" t="s">
        <v>700</v>
      </c>
      <c r="RIH6" s="1054"/>
      <c r="RII6" s="1054"/>
      <c r="RIJ6" s="1054"/>
      <c r="RIK6" s="1054" t="s">
        <v>700</v>
      </c>
      <c r="RIL6" s="1054"/>
      <c r="RIM6" s="1054"/>
      <c r="RIN6" s="1054"/>
      <c r="RIO6" s="1054" t="s">
        <v>700</v>
      </c>
      <c r="RIP6" s="1054"/>
      <c r="RIQ6" s="1054"/>
      <c r="RIR6" s="1054"/>
      <c r="RIS6" s="1054" t="s">
        <v>700</v>
      </c>
      <c r="RIT6" s="1054"/>
      <c r="RIU6" s="1054"/>
      <c r="RIV6" s="1054"/>
      <c r="RIW6" s="1054" t="s">
        <v>700</v>
      </c>
      <c r="RIX6" s="1054"/>
      <c r="RIY6" s="1054"/>
      <c r="RIZ6" s="1054"/>
      <c r="RJA6" s="1054" t="s">
        <v>700</v>
      </c>
      <c r="RJB6" s="1054"/>
      <c r="RJC6" s="1054"/>
      <c r="RJD6" s="1054"/>
      <c r="RJE6" s="1054" t="s">
        <v>700</v>
      </c>
      <c r="RJF6" s="1054"/>
      <c r="RJG6" s="1054"/>
      <c r="RJH6" s="1054"/>
      <c r="RJI6" s="1054" t="s">
        <v>700</v>
      </c>
      <c r="RJJ6" s="1054"/>
      <c r="RJK6" s="1054"/>
      <c r="RJL6" s="1054"/>
      <c r="RJM6" s="1054" t="s">
        <v>700</v>
      </c>
      <c r="RJN6" s="1054"/>
      <c r="RJO6" s="1054"/>
      <c r="RJP6" s="1054"/>
      <c r="RJQ6" s="1054" t="s">
        <v>700</v>
      </c>
      <c r="RJR6" s="1054"/>
      <c r="RJS6" s="1054"/>
      <c r="RJT6" s="1054"/>
      <c r="RJU6" s="1054" t="s">
        <v>700</v>
      </c>
      <c r="RJV6" s="1054"/>
      <c r="RJW6" s="1054"/>
      <c r="RJX6" s="1054"/>
      <c r="RJY6" s="1054" t="s">
        <v>700</v>
      </c>
      <c r="RJZ6" s="1054"/>
      <c r="RKA6" s="1054"/>
      <c r="RKB6" s="1054"/>
      <c r="RKC6" s="1054" t="s">
        <v>700</v>
      </c>
      <c r="RKD6" s="1054"/>
      <c r="RKE6" s="1054"/>
      <c r="RKF6" s="1054"/>
      <c r="RKG6" s="1054" t="s">
        <v>700</v>
      </c>
      <c r="RKH6" s="1054"/>
      <c r="RKI6" s="1054"/>
      <c r="RKJ6" s="1054"/>
      <c r="RKK6" s="1054" t="s">
        <v>700</v>
      </c>
      <c r="RKL6" s="1054"/>
      <c r="RKM6" s="1054"/>
      <c r="RKN6" s="1054"/>
      <c r="RKO6" s="1054" t="s">
        <v>700</v>
      </c>
      <c r="RKP6" s="1054"/>
      <c r="RKQ6" s="1054"/>
      <c r="RKR6" s="1054"/>
      <c r="RKS6" s="1054" t="s">
        <v>700</v>
      </c>
      <c r="RKT6" s="1054"/>
      <c r="RKU6" s="1054"/>
      <c r="RKV6" s="1054"/>
      <c r="RKW6" s="1054" t="s">
        <v>700</v>
      </c>
      <c r="RKX6" s="1054"/>
      <c r="RKY6" s="1054"/>
      <c r="RKZ6" s="1054"/>
      <c r="RLA6" s="1054" t="s">
        <v>700</v>
      </c>
      <c r="RLB6" s="1054"/>
      <c r="RLC6" s="1054"/>
      <c r="RLD6" s="1054"/>
      <c r="RLE6" s="1054" t="s">
        <v>700</v>
      </c>
      <c r="RLF6" s="1054"/>
      <c r="RLG6" s="1054"/>
      <c r="RLH6" s="1054"/>
      <c r="RLI6" s="1054" t="s">
        <v>700</v>
      </c>
      <c r="RLJ6" s="1054"/>
      <c r="RLK6" s="1054"/>
      <c r="RLL6" s="1054"/>
      <c r="RLM6" s="1054" t="s">
        <v>700</v>
      </c>
      <c r="RLN6" s="1054"/>
      <c r="RLO6" s="1054"/>
      <c r="RLP6" s="1054"/>
      <c r="RLQ6" s="1054" t="s">
        <v>700</v>
      </c>
      <c r="RLR6" s="1054"/>
      <c r="RLS6" s="1054"/>
      <c r="RLT6" s="1054"/>
      <c r="RLU6" s="1054" t="s">
        <v>700</v>
      </c>
      <c r="RLV6" s="1054"/>
      <c r="RLW6" s="1054"/>
      <c r="RLX6" s="1054"/>
      <c r="RLY6" s="1054" t="s">
        <v>700</v>
      </c>
      <c r="RLZ6" s="1054"/>
      <c r="RMA6" s="1054"/>
      <c r="RMB6" s="1054"/>
      <c r="RMC6" s="1054" t="s">
        <v>700</v>
      </c>
      <c r="RMD6" s="1054"/>
      <c r="RME6" s="1054"/>
      <c r="RMF6" s="1054"/>
      <c r="RMG6" s="1054" t="s">
        <v>700</v>
      </c>
      <c r="RMH6" s="1054"/>
      <c r="RMI6" s="1054"/>
      <c r="RMJ6" s="1054"/>
      <c r="RMK6" s="1054" t="s">
        <v>700</v>
      </c>
      <c r="RML6" s="1054"/>
      <c r="RMM6" s="1054"/>
      <c r="RMN6" s="1054"/>
      <c r="RMO6" s="1054" t="s">
        <v>700</v>
      </c>
      <c r="RMP6" s="1054"/>
      <c r="RMQ6" s="1054"/>
      <c r="RMR6" s="1054"/>
      <c r="RMS6" s="1054" t="s">
        <v>700</v>
      </c>
      <c r="RMT6" s="1054"/>
      <c r="RMU6" s="1054"/>
      <c r="RMV6" s="1054"/>
      <c r="RMW6" s="1054" t="s">
        <v>700</v>
      </c>
      <c r="RMX6" s="1054"/>
      <c r="RMY6" s="1054"/>
      <c r="RMZ6" s="1054"/>
      <c r="RNA6" s="1054" t="s">
        <v>700</v>
      </c>
      <c r="RNB6" s="1054"/>
      <c r="RNC6" s="1054"/>
      <c r="RND6" s="1054"/>
      <c r="RNE6" s="1054" t="s">
        <v>700</v>
      </c>
      <c r="RNF6" s="1054"/>
      <c r="RNG6" s="1054"/>
      <c r="RNH6" s="1054"/>
      <c r="RNI6" s="1054" t="s">
        <v>700</v>
      </c>
      <c r="RNJ6" s="1054"/>
      <c r="RNK6" s="1054"/>
      <c r="RNL6" s="1054"/>
      <c r="RNM6" s="1054" t="s">
        <v>700</v>
      </c>
      <c r="RNN6" s="1054"/>
      <c r="RNO6" s="1054"/>
      <c r="RNP6" s="1054"/>
      <c r="RNQ6" s="1054" t="s">
        <v>700</v>
      </c>
      <c r="RNR6" s="1054"/>
      <c r="RNS6" s="1054"/>
      <c r="RNT6" s="1054"/>
      <c r="RNU6" s="1054" t="s">
        <v>700</v>
      </c>
      <c r="RNV6" s="1054"/>
      <c r="RNW6" s="1054"/>
      <c r="RNX6" s="1054"/>
      <c r="RNY6" s="1054" t="s">
        <v>700</v>
      </c>
      <c r="RNZ6" s="1054"/>
      <c r="ROA6" s="1054"/>
      <c r="ROB6" s="1054"/>
      <c r="ROC6" s="1054" t="s">
        <v>700</v>
      </c>
      <c r="ROD6" s="1054"/>
      <c r="ROE6" s="1054"/>
      <c r="ROF6" s="1054"/>
      <c r="ROG6" s="1054" t="s">
        <v>700</v>
      </c>
      <c r="ROH6" s="1054"/>
      <c r="ROI6" s="1054"/>
      <c r="ROJ6" s="1054"/>
      <c r="ROK6" s="1054" t="s">
        <v>700</v>
      </c>
      <c r="ROL6" s="1054"/>
      <c r="ROM6" s="1054"/>
      <c r="RON6" s="1054"/>
      <c r="ROO6" s="1054" t="s">
        <v>700</v>
      </c>
      <c r="ROP6" s="1054"/>
      <c r="ROQ6" s="1054"/>
      <c r="ROR6" s="1054"/>
      <c r="ROS6" s="1054" t="s">
        <v>700</v>
      </c>
      <c r="ROT6" s="1054"/>
      <c r="ROU6" s="1054"/>
      <c r="ROV6" s="1054"/>
      <c r="ROW6" s="1054" t="s">
        <v>700</v>
      </c>
      <c r="ROX6" s="1054"/>
      <c r="ROY6" s="1054"/>
      <c r="ROZ6" s="1054"/>
      <c r="RPA6" s="1054" t="s">
        <v>700</v>
      </c>
      <c r="RPB6" s="1054"/>
      <c r="RPC6" s="1054"/>
      <c r="RPD6" s="1054"/>
      <c r="RPE6" s="1054" t="s">
        <v>700</v>
      </c>
      <c r="RPF6" s="1054"/>
      <c r="RPG6" s="1054"/>
      <c r="RPH6" s="1054"/>
      <c r="RPI6" s="1054" t="s">
        <v>700</v>
      </c>
      <c r="RPJ6" s="1054"/>
      <c r="RPK6" s="1054"/>
      <c r="RPL6" s="1054"/>
      <c r="RPM6" s="1054" t="s">
        <v>700</v>
      </c>
      <c r="RPN6" s="1054"/>
      <c r="RPO6" s="1054"/>
      <c r="RPP6" s="1054"/>
      <c r="RPQ6" s="1054" t="s">
        <v>700</v>
      </c>
      <c r="RPR6" s="1054"/>
      <c r="RPS6" s="1054"/>
      <c r="RPT6" s="1054"/>
      <c r="RPU6" s="1054" t="s">
        <v>700</v>
      </c>
      <c r="RPV6" s="1054"/>
      <c r="RPW6" s="1054"/>
      <c r="RPX6" s="1054"/>
      <c r="RPY6" s="1054" t="s">
        <v>700</v>
      </c>
      <c r="RPZ6" s="1054"/>
      <c r="RQA6" s="1054"/>
      <c r="RQB6" s="1054"/>
      <c r="RQC6" s="1054" t="s">
        <v>700</v>
      </c>
      <c r="RQD6" s="1054"/>
      <c r="RQE6" s="1054"/>
      <c r="RQF6" s="1054"/>
      <c r="RQG6" s="1054" t="s">
        <v>700</v>
      </c>
      <c r="RQH6" s="1054"/>
      <c r="RQI6" s="1054"/>
      <c r="RQJ6" s="1054"/>
      <c r="RQK6" s="1054" t="s">
        <v>700</v>
      </c>
      <c r="RQL6" s="1054"/>
      <c r="RQM6" s="1054"/>
      <c r="RQN6" s="1054"/>
      <c r="RQO6" s="1054" t="s">
        <v>700</v>
      </c>
      <c r="RQP6" s="1054"/>
      <c r="RQQ6" s="1054"/>
      <c r="RQR6" s="1054"/>
      <c r="RQS6" s="1054" t="s">
        <v>700</v>
      </c>
      <c r="RQT6" s="1054"/>
      <c r="RQU6" s="1054"/>
      <c r="RQV6" s="1054"/>
      <c r="RQW6" s="1054" t="s">
        <v>700</v>
      </c>
      <c r="RQX6" s="1054"/>
      <c r="RQY6" s="1054"/>
      <c r="RQZ6" s="1054"/>
      <c r="RRA6" s="1054" t="s">
        <v>700</v>
      </c>
      <c r="RRB6" s="1054"/>
      <c r="RRC6" s="1054"/>
      <c r="RRD6" s="1054"/>
      <c r="RRE6" s="1054" t="s">
        <v>700</v>
      </c>
      <c r="RRF6" s="1054"/>
      <c r="RRG6" s="1054"/>
      <c r="RRH6" s="1054"/>
      <c r="RRI6" s="1054" t="s">
        <v>700</v>
      </c>
      <c r="RRJ6" s="1054"/>
      <c r="RRK6" s="1054"/>
      <c r="RRL6" s="1054"/>
      <c r="RRM6" s="1054" t="s">
        <v>700</v>
      </c>
      <c r="RRN6" s="1054"/>
      <c r="RRO6" s="1054"/>
      <c r="RRP6" s="1054"/>
      <c r="RRQ6" s="1054" t="s">
        <v>700</v>
      </c>
      <c r="RRR6" s="1054"/>
      <c r="RRS6" s="1054"/>
      <c r="RRT6" s="1054"/>
      <c r="RRU6" s="1054" t="s">
        <v>700</v>
      </c>
      <c r="RRV6" s="1054"/>
      <c r="RRW6" s="1054"/>
      <c r="RRX6" s="1054"/>
      <c r="RRY6" s="1054" t="s">
        <v>700</v>
      </c>
      <c r="RRZ6" s="1054"/>
      <c r="RSA6" s="1054"/>
      <c r="RSB6" s="1054"/>
      <c r="RSC6" s="1054" t="s">
        <v>700</v>
      </c>
      <c r="RSD6" s="1054"/>
      <c r="RSE6" s="1054"/>
      <c r="RSF6" s="1054"/>
      <c r="RSG6" s="1054" t="s">
        <v>700</v>
      </c>
      <c r="RSH6" s="1054"/>
      <c r="RSI6" s="1054"/>
      <c r="RSJ6" s="1054"/>
      <c r="RSK6" s="1054" t="s">
        <v>700</v>
      </c>
      <c r="RSL6" s="1054"/>
      <c r="RSM6" s="1054"/>
      <c r="RSN6" s="1054"/>
      <c r="RSO6" s="1054" t="s">
        <v>700</v>
      </c>
      <c r="RSP6" s="1054"/>
      <c r="RSQ6" s="1054"/>
      <c r="RSR6" s="1054"/>
      <c r="RSS6" s="1054" t="s">
        <v>700</v>
      </c>
      <c r="RST6" s="1054"/>
      <c r="RSU6" s="1054"/>
      <c r="RSV6" s="1054"/>
      <c r="RSW6" s="1054" t="s">
        <v>700</v>
      </c>
      <c r="RSX6" s="1054"/>
      <c r="RSY6" s="1054"/>
      <c r="RSZ6" s="1054"/>
      <c r="RTA6" s="1054" t="s">
        <v>700</v>
      </c>
      <c r="RTB6" s="1054"/>
      <c r="RTC6" s="1054"/>
      <c r="RTD6" s="1054"/>
      <c r="RTE6" s="1054" t="s">
        <v>700</v>
      </c>
      <c r="RTF6" s="1054"/>
      <c r="RTG6" s="1054"/>
      <c r="RTH6" s="1054"/>
      <c r="RTI6" s="1054" t="s">
        <v>700</v>
      </c>
      <c r="RTJ6" s="1054"/>
      <c r="RTK6" s="1054"/>
      <c r="RTL6" s="1054"/>
      <c r="RTM6" s="1054" t="s">
        <v>700</v>
      </c>
      <c r="RTN6" s="1054"/>
      <c r="RTO6" s="1054"/>
      <c r="RTP6" s="1054"/>
      <c r="RTQ6" s="1054" t="s">
        <v>700</v>
      </c>
      <c r="RTR6" s="1054"/>
      <c r="RTS6" s="1054"/>
      <c r="RTT6" s="1054"/>
      <c r="RTU6" s="1054" t="s">
        <v>700</v>
      </c>
      <c r="RTV6" s="1054"/>
      <c r="RTW6" s="1054"/>
      <c r="RTX6" s="1054"/>
      <c r="RTY6" s="1054" t="s">
        <v>700</v>
      </c>
      <c r="RTZ6" s="1054"/>
      <c r="RUA6" s="1054"/>
      <c r="RUB6" s="1054"/>
      <c r="RUC6" s="1054" t="s">
        <v>700</v>
      </c>
      <c r="RUD6" s="1054"/>
      <c r="RUE6" s="1054"/>
      <c r="RUF6" s="1054"/>
      <c r="RUG6" s="1054" t="s">
        <v>700</v>
      </c>
      <c r="RUH6" s="1054"/>
      <c r="RUI6" s="1054"/>
      <c r="RUJ6" s="1054"/>
      <c r="RUK6" s="1054" t="s">
        <v>700</v>
      </c>
      <c r="RUL6" s="1054"/>
      <c r="RUM6" s="1054"/>
      <c r="RUN6" s="1054"/>
      <c r="RUO6" s="1054" t="s">
        <v>700</v>
      </c>
      <c r="RUP6" s="1054"/>
      <c r="RUQ6" s="1054"/>
      <c r="RUR6" s="1054"/>
      <c r="RUS6" s="1054" t="s">
        <v>700</v>
      </c>
      <c r="RUT6" s="1054"/>
      <c r="RUU6" s="1054"/>
      <c r="RUV6" s="1054"/>
      <c r="RUW6" s="1054" t="s">
        <v>700</v>
      </c>
      <c r="RUX6" s="1054"/>
      <c r="RUY6" s="1054"/>
      <c r="RUZ6" s="1054"/>
      <c r="RVA6" s="1054" t="s">
        <v>700</v>
      </c>
      <c r="RVB6" s="1054"/>
      <c r="RVC6" s="1054"/>
      <c r="RVD6" s="1054"/>
      <c r="RVE6" s="1054" t="s">
        <v>700</v>
      </c>
      <c r="RVF6" s="1054"/>
      <c r="RVG6" s="1054"/>
      <c r="RVH6" s="1054"/>
      <c r="RVI6" s="1054" t="s">
        <v>700</v>
      </c>
      <c r="RVJ6" s="1054"/>
      <c r="RVK6" s="1054"/>
      <c r="RVL6" s="1054"/>
      <c r="RVM6" s="1054" t="s">
        <v>700</v>
      </c>
      <c r="RVN6" s="1054"/>
      <c r="RVO6" s="1054"/>
      <c r="RVP6" s="1054"/>
      <c r="RVQ6" s="1054" t="s">
        <v>700</v>
      </c>
      <c r="RVR6" s="1054"/>
      <c r="RVS6" s="1054"/>
      <c r="RVT6" s="1054"/>
      <c r="RVU6" s="1054" t="s">
        <v>700</v>
      </c>
      <c r="RVV6" s="1054"/>
      <c r="RVW6" s="1054"/>
      <c r="RVX6" s="1054"/>
      <c r="RVY6" s="1054" t="s">
        <v>700</v>
      </c>
      <c r="RVZ6" s="1054"/>
      <c r="RWA6" s="1054"/>
      <c r="RWB6" s="1054"/>
      <c r="RWC6" s="1054" t="s">
        <v>700</v>
      </c>
      <c r="RWD6" s="1054"/>
      <c r="RWE6" s="1054"/>
      <c r="RWF6" s="1054"/>
      <c r="RWG6" s="1054" t="s">
        <v>700</v>
      </c>
      <c r="RWH6" s="1054"/>
      <c r="RWI6" s="1054"/>
      <c r="RWJ6" s="1054"/>
      <c r="RWK6" s="1054" t="s">
        <v>700</v>
      </c>
      <c r="RWL6" s="1054"/>
      <c r="RWM6" s="1054"/>
      <c r="RWN6" s="1054"/>
      <c r="RWO6" s="1054" t="s">
        <v>700</v>
      </c>
      <c r="RWP6" s="1054"/>
      <c r="RWQ6" s="1054"/>
      <c r="RWR6" s="1054"/>
      <c r="RWS6" s="1054" t="s">
        <v>700</v>
      </c>
      <c r="RWT6" s="1054"/>
      <c r="RWU6" s="1054"/>
      <c r="RWV6" s="1054"/>
      <c r="RWW6" s="1054" t="s">
        <v>700</v>
      </c>
      <c r="RWX6" s="1054"/>
      <c r="RWY6" s="1054"/>
      <c r="RWZ6" s="1054"/>
      <c r="RXA6" s="1054" t="s">
        <v>700</v>
      </c>
      <c r="RXB6" s="1054"/>
      <c r="RXC6" s="1054"/>
      <c r="RXD6" s="1054"/>
      <c r="RXE6" s="1054" t="s">
        <v>700</v>
      </c>
      <c r="RXF6" s="1054"/>
      <c r="RXG6" s="1054"/>
      <c r="RXH6" s="1054"/>
      <c r="RXI6" s="1054" t="s">
        <v>700</v>
      </c>
      <c r="RXJ6" s="1054"/>
      <c r="RXK6" s="1054"/>
      <c r="RXL6" s="1054"/>
      <c r="RXM6" s="1054" t="s">
        <v>700</v>
      </c>
      <c r="RXN6" s="1054"/>
      <c r="RXO6" s="1054"/>
      <c r="RXP6" s="1054"/>
      <c r="RXQ6" s="1054" t="s">
        <v>700</v>
      </c>
      <c r="RXR6" s="1054"/>
      <c r="RXS6" s="1054"/>
      <c r="RXT6" s="1054"/>
      <c r="RXU6" s="1054" t="s">
        <v>700</v>
      </c>
      <c r="RXV6" s="1054"/>
      <c r="RXW6" s="1054"/>
      <c r="RXX6" s="1054"/>
      <c r="RXY6" s="1054" t="s">
        <v>700</v>
      </c>
      <c r="RXZ6" s="1054"/>
      <c r="RYA6" s="1054"/>
      <c r="RYB6" s="1054"/>
      <c r="RYC6" s="1054" t="s">
        <v>700</v>
      </c>
      <c r="RYD6" s="1054"/>
      <c r="RYE6" s="1054"/>
      <c r="RYF6" s="1054"/>
      <c r="RYG6" s="1054" t="s">
        <v>700</v>
      </c>
      <c r="RYH6" s="1054"/>
      <c r="RYI6" s="1054"/>
      <c r="RYJ6" s="1054"/>
      <c r="RYK6" s="1054" t="s">
        <v>700</v>
      </c>
      <c r="RYL6" s="1054"/>
      <c r="RYM6" s="1054"/>
      <c r="RYN6" s="1054"/>
      <c r="RYO6" s="1054" t="s">
        <v>700</v>
      </c>
      <c r="RYP6" s="1054"/>
      <c r="RYQ6" s="1054"/>
      <c r="RYR6" s="1054"/>
      <c r="RYS6" s="1054" t="s">
        <v>700</v>
      </c>
      <c r="RYT6" s="1054"/>
      <c r="RYU6" s="1054"/>
      <c r="RYV6" s="1054"/>
      <c r="RYW6" s="1054" t="s">
        <v>700</v>
      </c>
      <c r="RYX6" s="1054"/>
      <c r="RYY6" s="1054"/>
      <c r="RYZ6" s="1054"/>
      <c r="RZA6" s="1054" t="s">
        <v>700</v>
      </c>
      <c r="RZB6" s="1054"/>
      <c r="RZC6" s="1054"/>
      <c r="RZD6" s="1054"/>
      <c r="RZE6" s="1054" t="s">
        <v>700</v>
      </c>
      <c r="RZF6" s="1054"/>
      <c r="RZG6" s="1054"/>
      <c r="RZH6" s="1054"/>
      <c r="RZI6" s="1054" t="s">
        <v>700</v>
      </c>
      <c r="RZJ6" s="1054"/>
      <c r="RZK6" s="1054"/>
      <c r="RZL6" s="1054"/>
      <c r="RZM6" s="1054" t="s">
        <v>700</v>
      </c>
      <c r="RZN6" s="1054"/>
      <c r="RZO6" s="1054"/>
      <c r="RZP6" s="1054"/>
      <c r="RZQ6" s="1054" t="s">
        <v>700</v>
      </c>
      <c r="RZR6" s="1054"/>
      <c r="RZS6" s="1054"/>
      <c r="RZT6" s="1054"/>
      <c r="RZU6" s="1054" t="s">
        <v>700</v>
      </c>
      <c r="RZV6" s="1054"/>
      <c r="RZW6" s="1054"/>
      <c r="RZX6" s="1054"/>
      <c r="RZY6" s="1054" t="s">
        <v>700</v>
      </c>
      <c r="RZZ6" s="1054"/>
      <c r="SAA6" s="1054"/>
      <c r="SAB6" s="1054"/>
      <c r="SAC6" s="1054" t="s">
        <v>700</v>
      </c>
      <c r="SAD6" s="1054"/>
      <c r="SAE6" s="1054"/>
      <c r="SAF6" s="1054"/>
      <c r="SAG6" s="1054" t="s">
        <v>700</v>
      </c>
      <c r="SAH6" s="1054"/>
      <c r="SAI6" s="1054"/>
      <c r="SAJ6" s="1054"/>
      <c r="SAK6" s="1054" t="s">
        <v>700</v>
      </c>
      <c r="SAL6" s="1054"/>
      <c r="SAM6" s="1054"/>
      <c r="SAN6" s="1054"/>
      <c r="SAO6" s="1054" t="s">
        <v>700</v>
      </c>
      <c r="SAP6" s="1054"/>
      <c r="SAQ6" s="1054"/>
      <c r="SAR6" s="1054"/>
      <c r="SAS6" s="1054" t="s">
        <v>700</v>
      </c>
      <c r="SAT6" s="1054"/>
      <c r="SAU6" s="1054"/>
      <c r="SAV6" s="1054"/>
      <c r="SAW6" s="1054" t="s">
        <v>700</v>
      </c>
      <c r="SAX6" s="1054"/>
      <c r="SAY6" s="1054"/>
      <c r="SAZ6" s="1054"/>
      <c r="SBA6" s="1054" t="s">
        <v>700</v>
      </c>
      <c r="SBB6" s="1054"/>
      <c r="SBC6" s="1054"/>
      <c r="SBD6" s="1054"/>
      <c r="SBE6" s="1054" t="s">
        <v>700</v>
      </c>
      <c r="SBF6" s="1054"/>
      <c r="SBG6" s="1054"/>
      <c r="SBH6" s="1054"/>
      <c r="SBI6" s="1054" t="s">
        <v>700</v>
      </c>
      <c r="SBJ6" s="1054"/>
      <c r="SBK6" s="1054"/>
      <c r="SBL6" s="1054"/>
      <c r="SBM6" s="1054" t="s">
        <v>700</v>
      </c>
      <c r="SBN6" s="1054"/>
      <c r="SBO6" s="1054"/>
      <c r="SBP6" s="1054"/>
      <c r="SBQ6" s="1054" t="s">
        <v>700</v>
      </c>
      <c r="SBR6" s="1054"/>
      <c r="SBS6" s="1054"/>
      <c r="SBT6" s="1054"/>
      <c r="SBU6" s="1054" t="s">
        <v>700</v>
      </c>
      <c r="SBV6" s="1054"/>
      <c r="SBW6" s="1054"/>
      <c r="SBX6" s="1054"/>
      <c r="SBY6" s="1054" t="s">
        <v>700</v>
      </c>
      <c r="SBZ6" s="1054"/>
      <c r="SCA6" s="1054"/>
      <c r="SCB6" s="1054"/>
      <c r="SCC6" s="1054" t="s">
        <v>700</v>
      </c>
      <c r="SCD6" s="1054"/>
      <c r="SCE6" s="1054"/>
      <c r="SCF6" s="1054"/>
      <c r="SCG6" s="1054" t="s">
        <v>700</v>
      </c>
      <c r="SCH6" s="1054"/>
      <c r="SCI6" s="1054"/>
      <c r="SCJ6" s="1054"/>
      <c r="SCK6" s="1054" t="s">
        <v>700</v>
      </c>
      <c r="SCL6" s="1054"/>
      <c r="SCM6" s="1054"/>
      <c r="SCN6" s="1054"/>
      <c r="SCO6" s="1054" t="s">
        <v>700</v>
      </c>
      <c r="SCP6" s="1054"/>
      <c r="SCQ6" s="1054"/>
      <c r="SCR6" s="1054"/>
      <c r="SCS6" s="1054" t="s">
        <v>700</v>
      </c>
      <c r="SCT6" s="1054"/>
      <c r="SCU6" s="1054"/>
      <c r="SCV6" s="1054"/>
      <c r="SCW6" s="1054" t="s">
        <v>700</v>
      </c>
      <c r="SCX6" s="1054"/>
      <c r="SCY6" s="1054"/>
      <c r="SCZ6" s="1054"/>
      <c r="SDA6" s="1054" t="s">
        <v>700</v>
      </c>
      <c r="SDB6" s="1054"/>
      <c r="SDC6" s="1054"/>
      <c r="SDD6" s="1054"/>
      <c r="SDE6" s="1054" t="s">
        <v>700</v>
      </c>
      <c r="SDF6" s="1054"/>
      <c r="SDG6" s="1054"/>
      <c r="SDH6" s="1054"/>
      <c r="SDI6" s="1054" t="s">
        <v>700</v>
      </c>
      <c r="SDJ6" s="1054"/>
      <c r="SDK6" s="1054"/>
      <c r="SDL6" s="1054"/>
      <c r="SDM6" s="1054" t="s">
        <v>700</v>
      </c>
      <c r="SDN6" s="1054"/>
      <c r="SDO6" s="1054"/>
      <c r="SDP6" s="1054"/>
      <c r="SDQ6" s="1054" t="s">
        <v>700</v>
      </c>
      <c r="SDR6" s="1054"/>
      <c r="SDS6" s="1054"/>
      <c r="SDT6" s="1054"/>
      <c r="SDU6" s="1054" t="s">
        <v>700</v>
      </c>
      <c r="SDV6" s="1054"/>
      <c r="SDW6" s="1054"/>
      <c r="SDX6" s="1054"/>
      <c r="SDY6" s="1054" t="s">
        <v>700</v>
      </c>
      <c r="SDZ6" s="1054"/>
      <c r="SEA6" s="1054"/>
      <c r="SEB6" s="1054"/>
      <c r="SEC6" s="1054" t="s">
        <v>700</v>
      </c>
      <c r="SED6" s="1054"/>
      <c r="SEE6" s="1054"/>
      <c r="SEF6" s="1054"/>
      <c r="SEG6" s="1054" t="s">
        <v>700</v>
      </c>
      <c r="SEH6" s="1054"/>
      <c r="SEI6" s="1054"/>
      <c r="SEJ6" s="1054"/>
      <c r="SEK6" s="1054" t="s">
        <v>700</v>
      </c>
      <c r="SEL6" s="1054"/>
      <c r="SEM6" s="1054"/>
      <c r="SEN6" s="1054"/>
      <c r="SEO6" s="1054" t="s">
        <v>700</v>
      </c>
      <c r="SEP6" s="1054"/>
      <c r="SEQ6" s="1054"/>
      <c r="SER6" s="1054"/>
      <c r="SES6" s="1054" t="s">
        <v>700</v>
      </c>
      <c r="SET6" s="1054"/>
      <c r="SEU6" s="1054"/>
      <c r="SEV6" s="1054"/>
      <c r="SEW6" s="1054" t="s">
        <v>700</v>
      </c>
      <c r="SEX6" s="1054"/>
      <c r="SEY6" s="1054"/>
      <c r="SEZ6" s="1054"/>
      <c r="SFA6" s="1054" t="s">
        <v>700</v>
      </c>
      <c r="SFB6" s="1054"/>
      <c r="SFC6" s="1054"/>
      <c r="SFD6" s="1054"/>
      <c r="SFE6" s="1054" t="s">
        <v>700</v>
      </c>
      <c r="SFF6" s="1054"/>
      <c r="SFG6" s="1054"/>
      <c r="SFH6" s="1054"/>
      <c r="SFI6" s="1054" t="s">
        <v>700</v>
      </c>
      <c r="SFJ6" s="1054"/>
      <c r="SFK6" s="1054"/>
      <c r="SFL6" s="1054"/>
      <c r="SFM6" s="1054" t="s">
        <v>700</v>
      </c>
      <c r="SFN6" s="1054"/>
      <c r="SFO6" s="1054"/>
      <c r="SFP6" s="1054"/>
      <c r="SFQ6" s="1054" t="s">
        <v>700</v>
      </c>
      <c r="SFR6" s="1054"/>
      <c r="SFS6" s="1054"/>
      <c r="SFT6" s="1054"/>
      <c r="SFU6" s="1054" t="s">
        <v>700</v>
      </c>
      <c r="SFV6" s="1054"/>
      <c r="SFW6" s="1054"/>
      <c r="SFX6" s="1054"/>
      <c r="SFY6" s="1054" t="s">
        <v>700</v>
      </c>
      <c r="SFZ6" s="1054"/>
      <c r="SGA6" s="1054"/>
      <c r="SGB6" s="1054"/>
      <c r="SGC6" s="1054" t="s">
        <v>700</v>
      </c>
      <c r="SGD6" s="1054"/>
      <c r="SGE6" s="1054"/>
      <c r="SGF6" s="1054"/>
      <c r="SGG6" s="1054" t="s">
        <v>700</v>
      </c>
      <c r="SGH6" s="1054"/>
      <c r="SGI6" s="1054"/>
      <c r="SGJ6" s="1054"/>
      <c r="SGK6" s="1054" t="s">
        <v>700</v>
      </c>
      <c r="SGL6" s="1054"/>
      <c r="SGM6" s="1054"/>
      <c r="SGN6" s="1054"/>
      <c r="SGO6" s="1054" t="s">
        <v>700</v>
      </c>
      <c r="SGP6" s="1054"/>
      <c r="SGQ6" s="1054"/>
      <c r="SGR6" s="1054"/>
      <c r="SGS6" s="1054" t="s">
        <v>700</v>
      </c>
      <c r="SGT6" s="1054"/>
      <c r="SGU6" s="1054"/>
      <c r="SGV6" s="1054"/>
      <c r="SGW6" s="1054" t="s">
        <v>700</v>
      </c>
      <c r="SGX6" s="1054"/>
      <c r="SGY6" s="1054"/>
      <c r="SGZ6" s="1054"/>
      <c r="SHA6" s="1054" t="s">
        <v>700</v>
      </c>
      <c r="SHB6" s="1054"/>
      <c r="SHC6" s="1054"/>
      <c r="SHD6" s="1054"/>
      <c r="SHE6" s="1054" t="s">
        <v>700</v>
      </c>
      <c r="SHF6" s="1054"/>
      <c r="SHG6" s="1054"/>
      <c r="SHH6" s="1054"/>
      <c r="SHI6" s="1054" t="s">
        <v>700</v>
      </c>
      <c r="SHJ6" s="1054"/>
      <c r="SHK6" s="1054"/>
      <c r="SHL6" s="1054"/>
      <c r="SHM6" s="1054" t="s">
        <v>700</v>
      </c>
      <c r="SHN6" s="1054"/>
      <c r="SHO6" s="1054"/>
      <c r="SHP6" s="1054"/>
      <c r="SHQ6" s="1054" t="s">
        <v>700</v>
      </c>
      <c r="SHR6" s="1054"/>
      <c r="SHS6" s="1054"/>
      <c r="SHT6" s="1054"/>
      <c r="SHU6" s="1054" t="s">
        <v>700</v>
      </c>
      <c r="SHV6" s="1054"/>
      <c r="SHW6" s="1054"/>
      <c r="SHX6" s="1054"/>
      <c r="SHY6" s="1054" t="s">
        <v>700</v>
      </c>
      <c r="SHZ6" s="1054"/>
      <c r="SIA6" s="1054"/>
      <c r="SIB6" s="1054"/>
      <c r="SIC6" s="1054" t="s">
        <v>700</v>
      </c>
      <c r="SID6" s="1054"/>
      <c r="SIE6" s="1054"/>
      <c r="SIF6" s="1054"/>
      <c r="SIG6" s="1054" t="s">
        <v>700</v>
      </c>
      <c r="SIH6" s="1054"/>
      <c r="SII6" s="1054"/>
      <c r="SIJ6" s="1054"/>
      <c r="SIK6" s="1054" t="s">
        <v>700</v>
      </c>
      <c r="SIL6" s="1054"/>
      <c r="SIM6" s="1054"/>
      <c r="SIN6" s="1054"/>
      <c r="SIO6" s="1054" t="s">
        <v>700</v>
      </c>
      <c r="SIP6" s="1054"/>
      <c r="SIQ6" s="1054"/>
      <c r="SIR6" s="1054"/>
      <c r="SIS6" s="1054" t="s">
        <v>700</v>
      </c>
      <c r="SIT6" s="1054"/>
      <c r="SIU6" s="1054"/>
      <c r="SIV6" s="1054"/>
      <c r="SIW6" s="1054" t="s">
        <v>700</v>
      </c>
      <c r="SIX6" s="1054"/>
      <c r="SIY6" s="1054"/>
      <c r="SIZ6" s="1054"/>
      <c r="SJA6" s="1054" t="s">
        <v>700</v>
      </c>
      <c r="SJB6" s="1054"/>
      <c r="SJC6" s="1054"/>
      <c r="SJD6" s="1054"/>
      <c r="SJE6" s="1054" t="s">
        <v>700</v>
      </c>
      <c r="SJF6" s="1054"/>
      <c r="SJG6" s="1054"/>
      <c r="SJH6" s="1054"/>
      <c r="SJI6" s="1054" t="s">
        <v>700</v>
      </c>
      <c r="SJJ6" s="1054"/>
      <c r="SJK6" s="1054"/>
      <c r="SJL6" s="1054"/>
      <c r="SJM6" s="1054" t="s">
        <v>700</v>
      </c>
      <c r="SJN6" s="1054"/>
      <c r="SJO6" s="1054"/>
      <c r="SJP6" s="1054"/>
      <c r="SJQ6" s="1054" t="s">
        <v>700</v>
      </c>
      <c r="SJR6" s="1054"/>
      <c r="SJS6" s="1054"/>
      <c r="SJT6" s="1054"/>
      <c r="SJU6" s="1054" t="s">
        <v>700</v>
      </c>
      <c r="SJV6" s="1054"/>
      <c r="SJW6" s="1054"/>
      <c r="SJX6" s="1054"/>
      <c r="SJY6" s="1054" t="s">
        <v>700</v>
      </c>
      <c r="SJZ6" s="1054"/>
      <c r="SKA6" s="1054"/>
      <c r="SKB6" s="1054"/>
      <c r="SKC6" s="1054" t="s">
        <v>700</v>
      </c>
      <c r="SKD6" s="1054"/>
      <c r="SKE6" s="1054"/>
      <c r="SKF6" s="1054"/>
      <c r="SKG6" s="1054" t="s">
        <v>700</v>
      </c>
      <c r="SKH6" s="1054"/>
      <c r="SKI6" s="1054"/>
      <c r="SKJ6" s="1054"/>
      <c r="SKK6" s="1054" t="s">
        <v>700</v>
      </c>
      <c r="SKL6" s="1054"/>
      <c r="SKM6" s="1054"/>
      <c r="SKN6" s="1054"/>
      <c r="SKO6" s="1054" t="s">
        <v>700</v>
      </c>
      <c r="SKP6" s="1054"/>
      <c r="SKQ6" s="1054"/>
      <c r="SKR6" s="1054"/>
      <c r="SKS6" s="1054" t="s">
        <v>700</v>
      </c>
      <c r="SKT6" s="1054"/>
      <c r="SKU6" s="1054"/>
      <c r="SKV6" s="1054"/>
      <c r="SKW6" s="1054" t="s">
        <v>700</v>
      </c>
      <c r="SKX6" s="1054"/>
      <c r="SKY6" s="1054"/>
      <c r="SKZ6" s="1054"/>
      <c r="SLA6" s="1054" t="s">
        <v>700</v>
      </c>
      <c r="SLB6" s="1054"/>
      <c r="SLC6" s="1054"/>
      <c r="SLD6" s="1054"/>
      <c r="SLE6" s="1054" t="s">
        <v>700</v>
      </c>
      <c r="SLF6" s="1054"/>
      <c r="SLG6" s="1054"/>
      <c r="SLH6" s="1054"/>
      <c r="SLI6" s="1054" t="s">
        <v>700</v>
      </c>
      <c r="SLJ6" s="1054"/>
      <c r="SLK6" s="1054"/>
      <c r="SLL6" s="1054"/>
      <c r="SLM6" s="1054" t="s">
        <v>700</v>
      </c>
      <c r="SLN6" s="1054"/>
      <c r="SLO6" s="1054"/>
      <c r="SLP6" s="1054"/>
      <c r="SLQ6" s="1054" t="s">
        <v>700</v>
      </c>
      <c r="SLR6" s="1054"/>
      <c r="SLS6" s="1054"/>
      <c r="SLT6" s="1054"/>
      <c r="SLU6" s="1054" t="s">
        <v>700</v>
      </c>
      <c r="SLV6" s="1054"/>
      <c r="SLW6" s="1054"/>
      <c r="SLX6" s="1054"/>
      <c r="SLY6" s="1054" t="s">
        <v>700</v>
      </c>
      <c r="SLZ6" s="1054"/>
      <c r="SMA6" s="1054"/>
      <c r="SMB6" s="1054"/>
      <c r="SMC6" s="1054" t="s">
        <v>700</v>
      </c>
      <c r="SMD6" s="1054"/>
      <c r="SME6" s="1054"/>
      <c r="SMF6" s="1054"/>
      <c r="SMG6" s="1054" t="s">
        <v>700</v>
      </c>
      <c r="SMH6" s="1054"/>
      <c r="SMI6" s="1054"/>
      <c r="SMJ6" s="1054"/>
      <c r="SMK6" s="1054" t="s">
        <v>700</v>
      </c>
      <c r="SML6" s="1054"/>
      <c r="SMM6" s="1054"/>
      <c r="SMN6" s="1054"/>
      <c r="SMO6" s="1054" t="s">
        <v>700</v>
      </c>
      <c r="SMP6" s="1054"/>
      <c r="SMQ6" s="1054"/>
      <c r="SMR6" s="1054"/>
      <c r="SMS6" s="1054" t="s">
        <v>700</v>
      </c>
      <c r="SMT6" s="1054"/>
      <c r="SMU6" s="1054"/>
      <c r="SMV6" s="1054"/>
      <c r="SMW6" s="1054" t="s">
        <v>700</v>
      </c>
      <c r="SMX6" s="1054"/>
      <c r="SMY6" s="1054"/>
      <c r="SMZ6" s="1054"/>
      <c r="SNA6" s="1054" t="s">
        <v>700</v>
      </c>
      <c r="SNB6" s="1054"/>
      <c r="SNC6" s="1054"/>
      <c r="SND6" s="1054"/>
      <c r="SNE6" s="1054" t="s">
        <v>700</v>
      </c>
      <c r="SNF6" s="1054"/>
      <c r="SNG6" s="1054"/>
      <c r="SNH6" s="1054"/>
      <c r="SNI6" s="1054" t="s">
        <v>700</v>
      </c>
      <c r="SNJ6" s="1054"/>
      <c r="SNK6" s="1054"/>
      <c r="SNL6" s="1054"/>
      <c r="SNM6" s="1054" t="s">
        <v>700</v>
      </c>
      <c r="SNN6" s="1054"/>
      <c r="SNO6" s="1054"/>
      <c r="SNP6" s="1054"/>
      <c r="SNQ6" s="1054" t="s">
        <v>700</v>
      </c>
      <c r="SNR6" s="1054"/>
      <c r="SNS6" s="1054"/>
      <c r="SNT6" s="1054"/>
      <c r="SNU6" s="1054" t="s">
        <v>700</v>
      </c>
      <c r="SNV6" s="1054"/>
      <c r="SNW6" s="1054"/>
      <c r="SNX6" s="1054"/>
      <c r="SNY6" s="1054" t="s">
        <v>700</v>
      </c>
      <c r="SNZ6" s="1054"/>
      <c r="SOA6" s="1054"/>
      <c r="SOB6" s="1054"/>
      <c r="SOC6" s="1054" t="s">
        <v>700</v>
      </c>
      <c r="SOD6" s="1054"/>
      <c r="SOE6" s="1054"/>
      <c r="SOF6" s="1054"/>
      <c r="SOG6" s="1054" t="s">
        <v>700</v>
      </c>
      <c r="SOH6" s="1054"/>
      <c r="SOI6" s="1054"/>
      <c r="SOJ6" s="1054"/>
      <c r="SOK6" s="1054" t="s">
        <v>700</v>
      </c>
      <c r="SOL6" s="1054"/>
      <c r="SOM6" s="1054"/>
      <c r="SON6" s="1054"/>
      <c r="SOO6" s="1054" t="s">
        <v>700</v>
      </c>
      <c r="SOP6" s="1054"/>
      <c r="SOQ6" s="1054"/>
      <c r="SOR6" s="1054"/>
      <c r="SOS6" s="1054" t="s">
        <v>700</v>
      </c>
      <c r="SOT6" s="1054"/>
      <c r="SOU6" s="1054"/>
      <c r="SOV6" s="1054"/>
      <c r="SOW6" s="1054" t="s">
        <v>700</v>
      </c>
      <c r="SOX6" s="1054"/>
      <c r="SOY6" s="1054"/>
      <c r="SOZ6" s="1054"/>
      <c r="SPA6" s="1054" t="s">
        <v>700</v>
      </c>
      <c r="SPB6" s="1054"/>
      <c r="SPC6" s="1054"/>
      <c r="SPD6" s="1054"/>
      <c r="SPE6" s="1054" t="s">
        <v>700</v>
      </c>
      <c r="SPF6" s="1054"/>
      <c r="SPG6" s="1054"/>
      <c r="SPH6" s="1054"/>
      <c r="SPI6" s="1054" t="s">
        <v>700</v>
      </c>
      <c r="SPJ6" s="1054"/>
      <c r="SPK6" s="1054"/>
      <c r="SPL6" s="1054"/>
      <c r="SPM6" s="1054" t="s">
        <v>700</v>
      </c>
      <c r="SPN6" s="1054"/>
      <c r="SPO6" s="1054"/>
      <c r="SPP6" s="1054"/>
      <c r="SPQ6" s="1054" t="s">
        <v>700</v>
      </c>
      <c r="SPR6" s="1054"/>
      <c r="SPS6" s="1054"/>
      <c r="SPT6" s="1054"/>
      <c r="SPU6" s="1054" t="s">
        <v>700</v>
      </c>
      <c r="SPV6" s="1054"/>
      <c r="SPW6" s="1054"/>
      <c r="SPX6" s="1054"/>
      <c r="SPY6" s="1054" t="s">
        <v>700</v>
      </c>
      <c r="SPZ6" s="1054"/>
      <c r="SQA6" s="1054"/>
      <c r="SQB6" s="1054"/>
      <c r="SQC6" s="1054" t="s">
        <v>700</v>
      </c>
      <c r="SQD6" s="1054"/>
      <c r="SQE6" s="1054"/>
      <c r="SQF6" s="1054"/>
      <c r="SQG6" s="1054" t="s">
        <v>700</v>
      </c>
      <c r="SQH6" s="1054"/>
      <c r="SQI6" s="1054"/>
      <c r="SQJ6" s="1054"/>
      <c r="SQK6" s="1054" t="s">
        <v>700</v>
      </c>
      <c r="SQL6" s="1054"/>
      <c r="SQM6" s="1054"/>
      <c r="SQN6" s="1054"/>
      <c r="SQO6" s="1054" t="s">
        <v>700</v>
      </c>
      <c r="SQP6" s="1054"/>
      <c r="SQQ6" s="1054"/>
      <c r="SQR6" s="1054"/>
      <c r="SQS6" s="1054" t="s">
        <v>700</v>
      </c>
      <c r="SQT6" s="1054"/>
      <c r="SQU6" s="1054"/>
      <c r="SQV6" s="1054"/>
      <c r="SQW6" s="1054" t="s">
        <v>700</v>
      </c>
      <c r="SQX6" s="1054"/>
      <c r="SQY6" s="1054"/>
      <c r="SQZ6" s="1054"/>
      <c r="SRA6" s="1054" t="s">
        <v>700</v>
      </c>
      <c r="SRB6" s="1054"/>
      <c r="SRC6" s="1054"/>
      <c r="SRD6" s="1054"/>
      <c r="SRE6" s="1054" t="s">
        <v>700</v>
      </c>
      <c r="SRF6" s="1054"/>
      <c r="SRG6" s="1054"/>
      <c r="SRH6" s="1054"/>
      <c r="SRI6" s="1054" t="s">
        <v>700</v>
      </c>
      <c r="SRJ6" s="1054"/>
      <c r="SRK6" s="1054"/>
      <c r="SRL6" s="1054"/>
      <c r="SRM6" s="1054" t="s">
        <v>700</v>
      </c>
      <c r="SRN6" s="1054"/>
      <c r="SRO6" s="1054"/>
      <c r="SRP6" s="1054"/>
      <c r="SRQ6" s="1054" t="s">
        <v>700</v>
      </c>
      <c r="SRR6" s="1054"/>
      <c r="SRS6" s="1054"/>
      <c r="SRT6" s="1054"/>
      <c r="SRU6" s="1054" t="s">
        <v>700</v>
      </c>
      <c r="SRV6" s="1054"/>
      <c r="SRW6" s="1054"/>
      <c r="SRX6" s="1054"/>
      <c r="SRY6" s="1054" t="s">
        <v>700</v>
      </c>
      <c r="SRZ6" s="1054"/>
      <c r="SSA6" s="1054"/>
      <c r="SSB6" s="1054"/>
      <c r="SSC6" s="1054" t="s">
        <v>700</v>
      </c>
      <c r="SSD6" s="1054"/>
      <c r="SSE6" s="1054"/>
      <c r="SSF6" s="1054"/>
      <c r="SSG6" s="1054" t="s">
        <v>700</v>
      </c>
      <c r="SSH6" s="1054"/>
      <c r="SSI6" s="1054"/>
      <c r="SSJ6" s="1054"/>
      <c r="SSK6" s="1054" t="s">
        <v>700</v>
      </c>
      <c r="SSL6" s="1054"/>
      <c r="SSM6" s="1054"/>
      <c r="SSN6" s="1054"/>
      <c r="SSO6" s="1054" t="s">
        <v>700</v>
      </c>
      <c r="SSP6" s="1054"/>
      <c r="SSQ6" s="1054"/>
      <c r="SSR6" s="1054"/>
      <c r="SSS6" s="1054" t="s">
        <v>700</v>
      </c>
      <c r="SST6" s="1054"/>
      <c r="SSU6" s="1054"/>
      <c r="SSV6" s="1054"/>
      <c r="SSW6" s="1054" t="s">
        <v>700</v>
      </c>
      <c r="SSX6" s="1054"/>
      <c r="SSY6" s="1054"/>
      <c r="SSZ6" s="1054"/>
      <c r="STA6" s="1054" t="s">
        <v>700</v>
      </c>
      <c r="STB6" s="1054"/>
      <c r="STC6" s="1054"/>
      <c r="STD6" s="1054"/>
      <c r="STE6" s="1054" t="s">
        <v>700</v>
      </c>
      <c r="STF6" s="1054"/>
      <c r="STG6" s="1054"/>
      <c r="STH6" s="1054"/>
      <c r="STI6" s="1054" t="s">
        <v>700</v>
      </c>
      <c r="STJ6" s="1054"/>
      <c r="STK6" s="1054"/>
      <c r="STL6" s="1054"/>
      <c r="STM6" s="1054" t="s">
        <v>700</v>
      </c>
      <c r="STN6" s="1054"/>
      <c r="STO6" s="1054"/>
      <c r="STP6" s="1054"/>
      <c r="STQ6" s="1054" t="s">
        <v>700</v>
      </c>
      <c r="STR6" s="1054"/>
      <c r="STS6" s="1054"/>
      <c r="STT6" s="1054"/>
      <c r="STU6" s="1054" t="s">
        <v>700</v>
      </c>
      <c r="STV6" s="1054"/>
      <c r="STW6" s="1054"/>
      <c r="STX6" s="1054"/>
      <c r="STY6" s="1054" t="s">
        <v>700</v>
      </c>
      <c r="STZ6" s="1054"/>
      <c r="SUA6" s="1054"/>
      <c r="SUB6" s="1054"/>
      <c r="SUC6" s="1054" t="s">
        <v>700</v>
      </c>
      <c r="SUD6" s="1054"/>
      <c r="SUE6" s="1054"/>
      <c r="SUF6" s="1054"/>
      <c r="SUG6" s="1054" t="s">
        <v>700</v>
      </c>
      <c r="SUH6" s="1054"/>
      <c r="SUI6" s="1054"/>
      <c r="SUJ6" s="1054"/>
      <c r="SUK6" s="1054" t="s">
        <v>700</v>
      </c>
      <c r="SUL6" s="1054"/>
      <c r="SUM6" s="1054"/>
      <c r="SUN6" s="1054"/>
      <c r="SUO6" s="1054" t="s">
        <v>700</v>
      </c>
      <c r="SUP6" s="1054"/>
      <c r="SUQ6" s="1054"/>
      <c r="SUR6" s="1054"/>
      <c r="SUS6" s="1054" t="s">
        <v>700</v>
      </c>
      <c r="SUT6" s="1054"/>
      <c r="SUU6" s="1054"/>
      <c r="SUV6" s="1054"/>
      <c r="SUW6" s="1054" t="s">
        <v>700</v>
      </c>
      <c r="SUX6" s="1054"/>
      <c r="SUY6" s="1054"/>
      <c r="SUZ6" s="1054"/>
      <c r="SVA6" s="1054" t="s">
        <v>700</v>
      </c>
      <c r="SVB6" s="1054"/>
      <c r="SVC6" s="1054"/>
      <c r="SVD6" s="1054"/>
      <c r="SVE6" s="1054" t="s">
        <v>700</v>
      </c>
      <c r="SVF6" s="1054"/>
      <c r="SVG6" s="1054"/>
      <c r="SVH6" s="1054"/>
      <c r="SVI6" s="1054" t="s">
        <v>700</v>
      </c>
      <c r="SVJ6" s="1054"/>
      <c r="SVK6" s="1054"/>
      <c r="SVL6" s="1054"/>
      <c r="SVM6" s="1054" t="s">
        <v>700</v>
      </c>
      <c r="SVN6" s="1054"/>
      <c r="SVO6" s="1054"/>
      <c r="SVP6" s="1054"/>
      <c r="SVQ6" s="1054" t="s">
        <v>700</v>
      </c>
      <c r="SVR6" s="1054"/>
      <c r="SVS6" s="1054"/>
      <c r="SVT6" s="1054"/>
      <c r="SVU6" s="1054" t="s">
        <v>700</v>
      </c>
      <c r="SVV6" s="1054"/>
      <c r="SVW6" s="1054"/>
      <c r="SVX6" s="1054"/>
      <c r="SVY6" s="1054" t="s">
        <v>700</v>
      </c>
      <c r="SVZ6" s="1054"/>
      <c r="SWA6" s="1054"/>
      <c r="SWB6" s="1054"/>
      <c r="SWC6" s="1054" t="s">
        <v>700</v>
      </c>
      <c r="SWD6" s="1054"/>
      <c r="SWE6" s="1054"/>
      <c r="SWF6" s="1054"/>
      <c r="SWG6" s="1054" t="s">
        <v>700</v>
      </c>
      <c r="SWH6" s="1054"/>
      <c r="SWI6" s="1054"/>
      <c r="SWJ6" s="1054"/>
      <c r="SWK6" s="1054" t="s">
        <v>700</v>
      </c>
      <c r="SWL6" s="1054"/>
      <c r="SWM6" s="1054"/>
      <c r="SWN6" s="1054"/>
      <c r="SWO6" s="1054" t="s">
        <v>700</v>
      </c>
      <c r="SWP6" s="1054"/>
      <c r="SWQ6" s="1054"/>
      <c r="SWR6" s="1054"/>
      <c r="SWS6" s="1054" t="s">
        <v>700</v>
      </c>
      <c r="SWT6" s="1054"/>
      <c r="SWU6" s="1054"/>
      <c r="SWV6" s="1054"/>
      <c r="SWW6" s="1054" t="s">
        <v>700</v>
      </c>
      <c r="SWX6" s="1054"/>
      <c r="SWY6" s="1054"/>
      <c r="SWZ6" s="1054"/>
      <c r="SXA6" s="1054" t="s">
        <v>700</v>
      </c>
      <c r="SXB6" s="1054"/>
      <c r="SXC6" s="1054"/>
      <c r="SXD6" s="1054"/>
      <c r="SXE6" s="1054" t="s">
        <v>700</v>
      </c>
      <c r="SXF6" s="1054"/>
      <c r="SXG6" s="1054"/>
      <c r="SXH6" s="1054"/>
      <c r="SXI6" s="1054" t="s">
        <v>700</v>
      </c>
      <c r="SXJ6" s="1054"/>
      <c r="SXK6" s="1054"/>
      <c r="SXL6" s="1054"/>
      <c r="SXM6" s="1054" t="s">
        <v>700</v>
      </c>
      <c r="SXN6" s="1054"/>
      <c r="SXO6" s="1054"/>
      <c r="SXP6" s="1054"/>
      <c r="SXQ6" s="1054" t="s">
        <v>700</v>
      </c>
      <c r="SXR6" s="1054"/>
      <c r="SXS6" s="1054"/>
      <c r="SXT6" s="1054"/>
      <c r="SXU6" s="1054" t="s">
        <v>700</v>
      </c>
      <c r="SXV6" s="1054"/>
      <c r="SXW6" s="1054"/>
      <c r="SXX6" s="1054"/>
      <c r="SXY6" s="1054" t="s">
        <v>700</v>
      </c>
      <c r="SXZ6" s="1054"/>
      <c r="SYA6" s="1054"/>
      <c r="SYB6" s="1054"/>
      <c r="SYC6" s="1054" t="s">
        <v>700</v>
      </c>
      <c r="SYD6" s="1054"/>
      <c r="SYE6" s="1054"/>
      <c r="SYF6" s="1054"/>
      <c r="SYG6" s="1054" t="s">
        <v>700</v>
      </c>
      <c r="SYH6" s="1054"/>
      <c r="SYI6" s="1054"/>
      <c r="SYJ6" s="1054"/>
      <c r="SYK6" s="1054" t="s">
        <v>700</v>
      </c>
      <c r="SYL6" s="1054"/>
      <c r="SYM6" s="1054"/>
      <c r="SYN6" s="1054"/>
      <c r="SYO6" s="1054" t="s">
        <v>700</v>
      </c>
      <c r="SYP6" s="1054"/>
      <c r="SYQ6" s="1054"/>
      <c r="SYR6" s="1054"/>
      <c r="SYS6" s="1054" t="s">
        <v>700</v>
      </c>
      <c r="SYT6" s="1054"/>
      <c r="SYU6" s="1054"/>
      <c r="SYV6" s="1054"/>
      <c r="SYW6" s="1054" t="s">
        <v>700</v>
      </c>
      <c r="SYX6" s="1054"/>
      <c r="SYY6" s="1054"/>
      <c r="SYZ6" s="1054"/>
      <c r="SZA6" s="1054" t="s">
        <v>700</v>
      </c>
      <c r="SZB6" s="1054"/>
      <c r="SZC6" s="1054"/>
      <c r="SZD6" s="1054"/>
      <c r="SZE6" s="1054" t="s">
        <v>700</v>
      </c>
      <c r="SZF6" s="1054"/>
      <c r="SZG6" s="1054"/>
      <c r="SZH6" s="1054"/>
      <c r="SZI6" s="1054" t="s">
        <v>700</v>
      </c>
      <c r="SZJ6" s="1054"/>
      <c r="SZK6" s="1054"/>
      <c r="SZL6" s="1054"/>
      <c r="SZM6" s="1054" t="s">
        <v>700</v>
      </c>
      <c r="SZN6" s="1054"/>
      <c r="SZO6" s="1054"/>
      <c r="SZP6" s="1054"/>
      <c r="SZQ6" s="1054" t="s">
        <v>700</v>
      </c>
      <c r="SZR6" s="1054"/>
      <c r="SZS6" s="1054"/>
      <c r="SZT6" s="1054"/>
      <c r="SZU6" s="1054" t="s">
        <v>700</v>
      </c>
      <c r="SZV6" s="1054"/>
      <c r="SZW6" s="1054"/>
      <c r="SZX6" s="1054"/>
      <c r="SZY6" s="1054" t="s">
        <v>700</v>
      </c>
      <c r="SZZ6" s="1054"/>
      <c r="TAA6" s="1054"/>
      <c r="TAB6" s="1054"/>
      <c r="TAC6" s="1054" t="s">
        <v>700</v>
      </c>
      <c r="TAD6" s="1054"/>
      <c r="TAE6" s="1054"/>
      <c r="TAF6" s="1054"/>
      <c r="TAG6" s="1054" t="s">
        <v>700</v>
      </c>
      <c r="TAH6" s="1054"/>
      <c r="TAI6" s="1054"/>
      <c r="TAJ6" s="1054"/>
      <c r="TAK6" s="1054" t="s">
        <v>700</v>
      </c>
      <c r="TAL6" s="1054"/>
      <c r="TAM6" s="1054"/>
      <c r="TAN6" s="1054"/>
      <c r="TAO6" s="1054" t="s">
        <v>700</v>
      </c>
      <c r="TAP6" s="1054"/>
      <c r="TAQ6" s="1054"/>
      <c r="TAR6" s="1054"/>
      <c r="TAS6" s="1054" t="s">
        <v>700</v>
      </c>
      <c r="TAT6" s="1054"/>
      <c r="TAU6" s="1054"/>
      <c r="TAV6" s="1054"/>
      <c r="TAW6" s="1054" t="s">
        <v>700</v>
      </c>
      <c r="TAX6" s="1054"/>
      <c r="TAY6" s="1054"/>
      <c r="TAZ6" s="1054"/>
      <c r="TBA6" s="1054" t="s">
        <v>700</v>
      </c>
      <c r="TBB6" s="1054"/>
      <c r="TBC6" s="1054"/>
      <c r="TBD6" s="1054"/>
      <c r="TBE6" s="1054" t="s">
        <v>700</v>
      </c>
      <c r="TBF6" s="1054"/>
      <c r="TBG6" s="1054"/>
      <c r="TBH6" s="1054"/>
      <c r="TBI6" s="1054" t="s">
        <v>700</v>
      </c>
      <c r="TBJ6" s="1054"/>
      <c r="TBK6" s="1054"/>
      <c r="TBL6" s="1054"/>
      <c r="TBM6" s="1054" t="s">
        <v>700</v>
      </c>
      <c r="TBN6" s="1054"/>
      <c r="TBO6" s="1054"/>
      <c r="TBP6" s="1054"/>
      <c r="TBQ6" s="1054" t="s">
        <v>700</v>
      </c>
      <c r="TBR6" s="1054"/>
      <c r="TBS6" s="1054"/>
      <c r="TBT6" s="1054"/>
      <c r="TBU6" s="1054" t="s">
        <v>700</v>
      </c>
      <c r="TBV6" s="1054"/>
      <c r="TBW6" s="1054"/>
      <c r="TBX6" s="1054"/>
      <c r="TBY6" s="1054" t="s">
        <v>700</v>
      </c>
      <c r="TBZ6" s="1054"/>
      <c r="TCA6" s="1054"/>
      <c r="TCB6" s="1054"/>
      <c r="TCC6" s="1054" t="s">
        <v>700</v>
      </c>
      <c r="TCD6" s="1054"/>
      <c r="TCE6" s="1054"/>
      <c r="TCF6" s="1054"/>
      <c r="TCG6" s="1054" t="s">
        <v>700</v>
      </c>
      <c r="TCH6" s="1054"/>
      <c r="TCI6" s="1054"/>
      <c r="TCJ6" s="1054"/>
      <c r="TCK6" s="1054" t="s">
        <v>700</v>
      </c>
      <c r="TCL6" s="1054"/>
      <c r="TCM6" s="1054"/>
      <c r="TCN6" s="1054"/>
      <c r="TCO6" s="1054" t="s">
        <v>700</v>
      </c>
      <c r="TCP6" s="1054"/>
      <c r="TCQ6" s="1054"/>
      <c r="TCR6" s="1054"/>
      <c r="TCS6" s="1054" t="s">
        <v>700</v>
      </c>
      <c r="TCT6" s="1054"/>
      <c r="TCU6" s="1054"/>
      <c r="TCV6" s="1054"/>
      <c r="TCW6" s="1054" t="s">
        <v>700</v>
      </c>
      <c r="TCX6" s="1054"/>
      <c r="TCY6" s="1054"/>
      <c r="TCZ6" s="1054"/>
      <c r="TDA6" s="1054" t="s">
        <v>700</v>
      </c>
      <c r="TDB6" s="1054"/>
      <c r="TDC6" s="1054"/>
      <c r="TDD6" s="1054"/>
      <c r="TDE6" s="1054" t="s">
        <v>700</v>
      </c>
      <c r="TDF6" s="1054"/>
      <c r="TDG6" s="1054"/>
      <c r="TDH6" s="1054"/>
      <c r="TDI6" s="1054" t="s">
        <v>700</v>
      </c>
      <c r="TDJ6" s="1054"/>
      <c r="TDK6" s="1054"/>
      <c r="TDL6" s="1054"/>
      <c r="TDM6" s="1054" t="s">
        <v>700</v>
      </c>
      <c r="TDN6" s="1054"/>
      <c r="TDO6" s="1054"/>
      <c r="TDP6" s="1054"/>
      <c r="TDQ6" s="1054" t="s">
        <v>700</v>
      </c>
      <c r="TDR6" s="1054"/>
      <c r="TDS6" s="1054"/>
      <c r="TDT6" s="1054"/>
      <c r="TDU6" s="1054" t="s">
        <v>700</v>
      </c>
      <c r="TDV6" s="1054"/>
      <c r="TDW6" s="1054"/>
      <c r="TDX6" s="1054"/>
      <c r="TDY6" s="1054" t="s">
        <v>700</v>
      </c>
      <c r="TDZ6" s="1054"/>
      <c r="TEA6" s="1054"/>
      <c r="TEB6" s="1054"/>
      <c r="TEC6" s="1054" t="s">
        <v>700</v>
      </c>
      <c r="TED6" s="1054"/>
      <c r="TEE6" s="1054"/>
      <c r="TEF6" s="1054"/>
      <c r="TEG6" s="1054" t="s">
        <v>700</v>
      </c>
      <c r="TEH6" s="1054"/>
      <c r="TEI6" s="1054"/>
      <c r="TEJ6" s="1054"/>
      <c r="TEK6" s="1054" t="s">
        <v>700</v>
      </c>
      <c r="TEL6" s="1054"/>
      <c r="TEM6" s="1054"/>
      <c r="TEN6" s="1054"/>
      <c r="TEO6" s="1054" t="s">
        <v>700</v>
      </c>
      <c r="TEP6" s="1054"/>
      <c r="TEQ6" s="1054"/>
      <c r="TER6" s="1054"/>
      <c r="TES6" s="1054" t="s">
        <v>700</v>
      </c>
      <c r="TET6" s="1054"/>
      <c r="TEU6" s="1054"/>
      <c r="TEV6" s="1054"/>
      <c r="TEW6" s="1054" t="s">
        <v>700</v>
      </c>
      <c r="TEX6" s="1054"/>
      <c r="TEY6" s="1054"/>
      <c r="TEZ6" s="1054"/>
      <c r="TFA6" s="1054" t="s">
        <v>700</v>
      </c>
      <c r="TFB6" s="1054"/>
      <c r="TFC6" s="1054"/>
      <c r="TFD6" s="1054"/>
      <c r="TFE6" s="1054" t="s">
        <v>700</v>
      </c>
      <c r="TFF6" s="1054"/>
      <c r="TFG6" s="1054"/>
      <c r="TFH6" s="1054"/>
      <c r="TFI6" s="1054" t="s">
        <v>700</v>
      </c>
      <c r="TFJ6" s="1054"/>
      <c r="TFK6" s="1054"/>
      <c r="TFL6" s="1054"/>
      <c r="TFM6" s="1054" t="s">
        <v>700</v>
      </c>
      <c r="TFN6" s="1054"/>
      <c r="TFO6" s="1054"/>
      <c r="TFP6" s="1054"/>
      <c r="TFQ6" s="1054" t="s">
        <v>700</v>
      </c>
      <c r="TFR6" s="1054"/>
      <c r="TFS6" s="1054"/>
      <c r="TFT6" s="1054"/>
      <c r="TFU6" s="1054" t="s">
        <v>700</v>
      </c>
      <c r="TFV6" s="1054"/>
      <c r="TFW6" s="1054"/>
      <c r="TFX6" s="1054"/>
      <c r="TFY6" s="1054" t="s">
        <v>700</v>
      </c>
      <c r="TFZ6" s="1054"/>
      <c r="TGA6" s="1054"/>
      <c r="TGB6" s="1054"/>
      <c r="TGC6" s="1054" t="s">
        <v>700</v>
      </c>
      <c r="TGD6" s="1054"/>
      <c r="TGE6" s="1054"/>
      <c r="TGF6" s="1054"/>
      <c r="TGG6" s="1054" t="s">
        <v>700</v>
      </c>
      <c r="TGH6" s="1054"/>
      <c r="TGI6" s="1054"/>
      <c r="TGJ6" s="1054"/>
      <c r="TGK6" s="1054" t="s">
        <v>700</v>
      </c>
      <c r="TGL6" s="1054"/>
      <c r="TGM6" s="1054"/>
      <c r="TGN6" s="1054"/>
      <c r="TGO6" s="1054" t="s">
        <v>700</v>
      </c>
      <c r="TGP6" s="1054"/>
      <c r="TGQ6" s="1054"/>
      <c r="TGR6" s="1054"/>
      <c r="TGS6" s="1054" t="s">
        <v>700</v>
      </c>
      <c r="TGT6" s="1054"/>
      <c r="TGU6" s="1054"/>
      <c r="TGV6" s="1054"/>
      <c r="TGW6" s="1054" t="s">
        <v>700</v>
      </c>
      <c r="TGX6" s="1054"/>
      <c r="TGY6" s="1054"/>
      <c r="TGZ6" s="1054"/>
      <c r="THA6" s="1054" t="s">
        <v>700</v>
      </c>
      <c r="THB6" s="1054"/>
      <c r="THC6" s="1054"/>
      <c r="THD6" s="1054"/>
      <c r="THE6" s="1054" t="s">
        <v>700</v>
      </c>
      <c r="THF6" s="1054"/>
      <c r="THG6" s="1054"/>
      <c r="THH6" s="1054"/>
      <c r="THI6" s="1054" t="s">
        <v>700</v>
      </c>
      <c r="THJ6" s="1054"/>
      <c r="THK6" s="1054"/>
      <c r="THL6" s="1054"/>
      <c r="THM6" s="1054" t="s">
        <v>700</v>
      </c>
      <c r="THN6" s="1054"/>
      <c r="THO6" s="1054"/>
      <c r="THP6" s="1054"/>
      <c r="THQ6" s="1054" t="s">
        <v>700</v>
      </c>
      <c r="THR6" s="1054"/>
      <c r="THS6" s="1054"/>
      <c r="THT6" s="1054"/>
      <c r="THU6" s="1054" t="s">
        <v>700</v>
      </c>
      <c r="THV6" s="1054"/>
      <c r="THW6" s="1054"/>
      <c r="THX6" s="1054"/>
      <c r="THY6" s="1054" t="s">
        <v>700</v>
      </c>
      <c r="THZ6" s="1054"/>
      <c r="TIA6" s="1054"/>
      <c r="TIB6" s="1054"/>
      <c r="TIC6" s="1054" t="s">
        <v>700</v>
      </c>
      <c r="TID6" s="1054"/>
      <c r="TIE6" s="1054"/>
      <c r="TIF6" s="1054"/>
      <c r="TIG6" s="1054" t="s">
        <v>700</v>
      </c>
      <c r="TIH6" s="1054"/>
      <c r="TII6" s="1054"/>
      <c r="TIJ6" s="1054"/>
      <c r="TIK6" s="1054" t="s">
        <v>700</v>
      </c>
      <c r="TIL6" s="1054"/>
      <c r="TIM6" s="1054"/>
      <c r="TIN6" s="1054"/>
      <c r="TIO6" s="1054" t="s">
        <v>700</v>
      </c>
      <c r="TIP6" s="1054"/>
      <c r="TIQ6" s="1054"/>
      <c r="TIR6" s="1054"/>
      <c r="TIS6" s="1054" t="s">
        <v>700</v>
      </c>
      <c r="TIT6" s="1054"/>
      <c r="TIU6" s="1054"/>
      <c r="TIV6" s="1054"/>
      <c r="TIW6" s="1054" t="s">
        <v>700</v>
      </c>
      <c r="TIX6" s="1054"/>
      <c r="TIY6" s="1054"/>
      <c r="TIZ6" s="1054"/>
      <c r="TJA6" s="1054" t="s">
        <v>700</v>
      </c>
      <c r="TJB6" s="1054"/>
      <c r="TJC6" s="1054"/>
      <c r="TJD6" s="1054"/>
      <c r="TJE6" s="1054" t="s">
        <v>700</v>
      </c>
      <c r="TJF6" s="1054"/>
      <c r="TJG6" s="1054"/>
      <c r="TJH6" s="1054"/>
      <c r="TJI6" s="1054" t="s">
        <v>700</v>
      </c>
      <c r="TJJ6" s="1054"/>
      <c r="TJK6" s="1054"/>
      <c r="TJL6" s="1054"/>
      <c r="TJM6" s="1054" t="s">
        <v>700</v>
      </c>
      <c r="TJN6" s="1054"/>
      <c r="TJO6" s="1054"/>
      <c r="TJP6" s="1054"/>
      <c r="TJQ6" s="1054" t="s">
        <v>700</v>
      </c>
      <c r="TJR6" s="1054"/>
      <c r="TJS6" s="1054"/>
      <c r="TJT6" s="1054"/>
      <c r="TJU6" s="1054" t="s">
        <v>700</v>
      </c>
      <c r="TJV6" s="1054"/>
      <c r="TJW6" s="1054"/>
      <c r="TJX6" s="1054"/>
      <c r="TJY6" s="1054" t="s">
        <v>700</v>
      </c>
      <c r="TJZ6" s="1054"/>
      <c r="TKA6" s="1054"/>
      <c r="TKB6" s="1054"/>
      <c r="TKC6" s="1054" t="s">
        <v>700</v>
      </c>
      <c r="TKD6" s="1054"/>
      <c r="TKE6" s="1054"/>
      <c r="TKF6" s="1054"/>
      <c r="TKG6" s="1054" t="s">
        <v>700</v>
      </c>
      <c r="TKH6" s="1054"/>
      <c r="TKI6" s="1054"/>
      <c r="TKJ6" s="1054"/>
      <c r="TKK6" s="1054" t="s">
        <v>700</v>
      </c>
      <c r="TKL6" s="1054"/>
      <c r="TKM6" s="1054"/>
      <c r="TKN6" s="1054"/>
      <c r="TKO6" s="1054" t="s">
        <v>700</v>
      </c>
      <c r="TKP6" s="1054"/>
      <c r="TKQ6" s="1054"/>
      <c r="TKR6" s="1054"/>
      <c r="TKS6" s="1054" t="s">
        <v>700</v>
      </c>
      <c r="TKT6" s="1054"/>
      <c r="TKU6" s="1054"/>
      <c r="TKV6" s="1054"/>
      <c r="TKW6" s="1054" t="s">
        <v>700</v>
      </c>
      <c r="TKX6" s="1054"/>
      <c r="TKY6" s="1054"/>
      <c r="TKZ6" s="1054"/>
      <c r="TLA6" s="1054" t="s">
        <v>700</v>
      </c>
      <c r="TLB6" s="1054"/>
      <c r="TLC6" s="1054"/>
      <c r="TLD6" s="1054"/>
      <c r="TLE6" s="1054" t="s">
        <v>700</v>
      </c>
      <c r="TLF6" s="1054"/>
      <c r="TLG6" s="1054"/>
      <c r="TLH6" s="1054"/>
      <c r="TLI6" s="1054" t="s">
        <v>700</v>
      </c>
      <c r="TLJ6" s="1054"/>
      <c r="TLK6" s="1054"/>
      <c r="TLL6" s="1054"/>
      <c r="TLM6" s="1054" t="s">
        <v>700</v>
      </c>
      <c r="TLN6" s="1054"/>
      <c r="TLO6" s="1054"/>
      <c r="TLP6" s="1054"/>
      <c r="TLQ6" s="1054" t="s">
        <v>700</v>
      </c>
      <c r="TLR6" s="1054"/>
      <c r="TLS6" s="1054"/>
      <c r="TLT6" s="1054"/>
      <c r="TLU6" s="1054" t="s">
        <v>700</v>
      </c>
      <c r="TLV6" s="1054"/>
      <c r="TLW6" s="1054"/>
      <c r="TLX6" s="1054"/>
      <c r="TLY6" s="1054" t="s">
        <v>700</v>
      </c>
      <c r="TLZ6" s="1054"/>
      <c r="TMA6" s="1054"/>
      <c r="TMB6" s="1054"/>
      <c r="TMC6" s="1054" t="s">
        <v>700</v>
      </c>
      <c r="TMD6" s="1054"/>
      <c r="TME6" s="1054"/>
      <c r="TMF6" s="1054"/>
      <c r="TMG6" s="1054" t="s">
        <v>700</v>
      </c>
      <c r="TMH6" s="1054"/>
      <c r="TMI6" s="1054"/>
      <c r="TMJ6" s="1054"/>
      <c r="TMK6" s="1054" t="s">
        <v>700</v>
      </c>
      <c r="TML6" s="1054"/>
      <c r="TMM6" s="1054"/>
      <c r="TMN6" s="1054"/>
      <c r="TMO6" s="1054" t="s">
        <v>700</v>
      </c>
      <c r="TMP6" s="1054"/>
      <c r="TMQ6" s="1054"/>
      <c r="TMR6" s="1054"/>
      <c r="TMS6" s="1054" t="s">
        <v>700</v>
      </c>
      <c r="TMT6" s="1054"/>
      <c r="TMU6" s="1054"/>
      <c r="TMV6" s="1054"/>
      <c r="TMW6" s="1054" t="s">
        <v>700</v>
      </c>
      <c r="TMX6" s="1054"/>
      <c r="TMY6" s="1054"/>
      <c r="TMZ6" s="1054"/>
      <c r="TNA6" s="1054" t="s">
        <v>700</v>
      </c>
      <c r="TNB6" s="1054"/>
      <c r="TNC6" s="1054"/>
      <c r="TND6" s="1054"/>
      <c r="TNE6" s="1054" t="s">
        <v>700</v>
      </c>
      <c r="TNF6" s="1054"/>
      <c r="TNG6" s="1054"/>
      <c r="TNH6" s="1054"/>
      <c r="TNI6" s="1054" t="s">
        <v>700</v>
      </c>
      <c r="TNJ6" s="1054"/>
      <c r="TNK6" s="1054"/>
      <c r="TNL6" s="1054"/>
      <c r="TNM6" s="1054" t="s">
        <v>700</v>
      </c>
      <c r="TNN6" s="1054"/>
      <c r="TNO6" s="1054"/>
      <c r="TNP6" s="1054"/>
      <c r="TNQ6" s="1054" t="s">
        <v>700</v>
      </c>
      <c r="TNR6" s="1054"/>
      <c r="TNS6" s="1054"/>
      <c r="TNT6" s="1054"/>
      <c r="TNU6" s="1054" t="s">
        <v>700</v>
      </c>
      <c r="TNV6" s="1054"/>
      <c r="TNW6" s="1054"/>
      <c r="TNX6" s="1054"/>
      <c r="TNY6" s="1054" t="s">
        <v>700</v>
      </c>
      <c r="TNZ6" s="1054"/>
      <c r="TOA6" s="1054"/>
      <c r="TOB6" s="1054"/>
      <c r="TOC6" s="1054" t="s">
        <v>700</v>
      </c>
      <c r="TOD6" s="1054"/>
      <c r="TOE6" s="1054"/>
      <c r="TOF6" s="1054"/>
      <c r="TOG6" s="1054" t="s">
        <v>700</v>
      </c>
      <c r="TOH6" s="1054"/>
      <c r="TOI6" s="1054"/>
      <c r="TOJ6" s="1054"/>
      <c r="TOK6" s="1054" t="s">
        <v>700</v>
      </c>
      <c r="TOL6" s="1054"/>
      <c r="TOM6" s="1054"/>
      <c r="TON6" s="1054"/>
      <c r="TOO6" s="1054" t="s">
        <v>700</v>
      </c>
      <c r="TOP6" s="1054"/>
      <c r="TOQ6" s="1054"/>
      <c r="TOR6" s="1054"/>
      <c r="TOS6" s="1054" t="s">
        <v>700</v>
      </c>
      <c r="TOT6" s="1054"/>
      <c r="TOU6" s="1054"/>
      <c r="TOV6" s="1054"/>
      <c r="TOW6" s="1054" t="s">
        <v>700</v>
      </c>
      <c r="TOX6" s="1054"/>
      <c r="TOY6" s="1054"/>
      <c r="TOZ6" s="1054"/>
      <c r="TPA6" s="1054" t="s">
        <v>700</v>
      </c>
      <c r="TPB6" s="1054"/>
      <c r="TPC6" s="1054"/>
      <c r="TPD6" s="1054"/>
      <c r="TPE6" s="1054" t="s">
        <v>700</v>
      </c>
      <c r="TPF6" s="1054"/>
      <c r="TPG6" s="1054"/>
      <c r="TPH6" s="1054"/>
      <c r="TPI6" s="1054" t="s">
        <v>700</v>
      </c>
      <c r="TPJ6" s="1054"/>
      <c r="TPK6" s="1054"/>
      <c r="TPL6" s="1054"/>
      <c r="TPM6" s="1054" t="s">
        <v>700</v>
      </c>
      <c r="TPN6" s="1054"/>
      <c r="TPO6" s="1054"/>
      <c r="TPP6" s="1054"/>
      <c r="TPQ6" s="1054" t="s">
        <v>700</v>
      </c>
      <c r="TPR6" s="1054"/>
      <c r="TPS6" s="1054"/>
      <c r="TPT6" s="1054"/>
      <c r="TPU6" s="1054" t="s">
        <v>700</v>
      </c>
      <c r="TPV6" s="1054"/>
      <c r="TPW6" s="1054"/>
      <c r="TPX6" s="1054"/>
      <c r="TPY6" s="1054" t="s">
        <v>700</v>
      </c>
      <c r="TPZ6" s="1054"/>
      <c r="TQA6" s="1054"/>
      <c r="TQB6" s="1054"/>
      <c r="TQC6" s="1054" t="s">
        <v>700</v>
      </c>
      <c r="TQD6" s="1054"/>
      <c r="TQE6" s="1054"/>
      <c r="TQF6" s="1054"/>
      <c r="TQG6" s="1054" t="s">
        <v>700</v>
      </c>
      <c r="TQH6" s="1054"/>
      <c r="TQI6" s="1054"/>
      <c r="TQJ6" s="1054"/>
      <c r="TQK6" s="1054" t="s">
        <v>700</v>
      </c>
      <c r="TQL6" s="1054"/>
      <c r="TQM6" s="1054"/>
      <c r="TQN6" s="1054"/>
      <c r="TQO6" s="1054" t="s">
        <v>700</v>
      </c>
      <c r="TQP6" s="1054"/>
      <c r="TQQ6" s="1054"/>
      <c r="TQR6" s="1054"/>
      <c r="TQS6" s="1054" t="s">
        <v>700</v>
      </c>
      <c r="TQT6" s="1054"/>
      <c r="TQU6" s="1054"/>
      <c r="TQV6" s="1054"/>
      <c r="TQW6" s="1054" t="s">
        <v>700</v>
      </c>
      <c r="TQX6" s="1054"/>
      <c r="TQY6" s="1054"/>
      <c r="TQZ6" s="1054"/>
      <c r="TRA6" s="1054" t="s">
        <v>700</v>
      </c>
      <c r="TRB6" s="1054"/>
      <c r="TRC6" s="1054"/>
      <c r="TRD6" s="1054"/>
      <c r="TRE6" s="1054" t="s">
        <v>700</v>
      </c>
      <c r="TRF6" s="1054"/>
      <c r="TRG6" s="1054"/>
      <c r="TRH6" s="1054"/>
      <c r="TRI6" s="1054" t="s">
        <v>700</v>
      </c>
      <c r="TRJ6" s="1054"/>
      <c r="TRK6" s="1054"/>
      <c r="TRL6" s="1054"/>
      <c r="TRM6" s="1054" t="s">
        <v>700</v>
      </c>
      <c r="TRN6" s="1054"/>
      <c r="TRO6" s="1054"/>
      <c r="TRP6" s="1054"/>
      <c r="TRQ6" s="1054" t="s">
        <v>700</v>
      </c>
      <c r="TRR6" s="1054"/>
      <c r="TRS6" s="1054"/>
      <c r="TRT6" s="1054"/>
      <c r="TRU6" s="1054" t="s">
        <v>700</v>
      </c>
      <c r="TRV6" s="1054"/>
      <c r="TRW6" s="1054"/>
      <c r="TRX6" s="1054"/>
      <c r="TRY6" s="1054" t="s">
        <v>700</v>
      </c>
      <c r="TRZ6" s="1054"/>
      <c r="TSA6" s="1054"/>
      <c r="TSB6" s="1054"/>
      <c r="TSC6" s="1054" t="s">
        <v>700</v>
      </c>
      <c r="TSD6" s="1054"/>
      <c r="TSE6" s="1054"/>
      <c r="TSF6" s="1054"/>
      <c r="TSG6" s="1054" t="s">
        <v>700</v>
      </c>
      <c r="TSH6" s="1054"/>
      <c r="TSI6" s="1054"/>
      <c r="TSJ6" s="1054"/>
      <c r="TSK6" s="1054" t="s">
        <v>700</v>
      </c>
      <c r="TSL6" s="1054"/>
      <c r="TSM6" s="1054"/>
      <c r="TSN6" s="1054"/>
      <c r="TSO6" s="1054" t="s">
        <v>700</v>
      </c>
      <c r="TSP6" s="1054"/>
      <c r="TSQ6" s="1054"/>
      <c r="TSR6" s="1054"/>
      <c r="TSS6" s="1054" t="s">
        <v>700</v>
      </c>
      <c r="TST6" s="1054"/>
      <c r="TSU6" s="1054"/>
      <c r="TSV6" s="1054"/>
      <c r="TSW6" s="1054" t="s">
        <v>700</v>
      </c>
      <c r="TSX6" s="1054"/>
      <c r="TSY6" s="1054"/>
      <c r="TSZ6" s="1054"/>
      <c r="TTA6" s="1054" t="s">
        <v>700</v>
      </c>
      <c r="TTB6" s="1054"/>
      <c r="TTC6" s="1054"/>
      <c r="TTD6" s="1054"/>
      <c r="TTE6" s="1054" t="s">
        <v>700</v>
      </c>
      <c r="TTF6" s="1054"/>
      <c r="TTG6" s="1054"/>
      <c r="TTH6" s="1054"/>
      <c r="TTI6" s="1054" t="s">
        <v>700</v>
      </c>
      <c r="TTJ6" s="1054"/>
      <c r="TTK6" s="1054"/>
      <c r="TTL6" s="1054"/>
      <c r="TTM6" s="1054" t="s">
        <v>700</v>
      </c>
      <c r="TTN6" s="1054"/>
      <c r="TTO6" s="1054"/>
      <c r="TTP6" s="1054"/>
      <c r="TTQ6" s="1054" t="s">
        <v>700</v>
      </c>
      <c r="TTR6" s="1054"/>
      <c r="TTS6" s="1054"/>
      <c r="TTT6" s="1054"/>
      <c r="TTU6" s="1054" t="s">
        <v>700</v>
      </c>
      <c r="TTV6" s="1054"/>
      <c r="TTW6" s="1054"/>
      <c r="TTX6" s="1054"/>
      <c r="TTY6" s="1054" t="s">
        <v>700</v>
      </c>
      <c r="TTZ6" s="1054"/>
      <c r="TUA6" s="1054"/>
      <c r="TUB6" s="1054"/>
      <c r="TUC6" s="1054" t="s">
        <v>700</v>
      </c>
      <c r="TUD6" s="1054"/>
      <c r="TUE6" s="1054"/>
      <c r="TUF6" s="1054"/>
      <c r="TUG6" s="1054" t="s">
        <v>700</v>
      </c>
      <c r="TUH6" s="1054"/>
      <c r="TUI6" s="1054"/>
      <c r="TUJ6" s="1054"/>
      <c r="TUK6" s="1054" t="s">
        <v>700</v>
      </c>
      <c r="TUL6" s="1054"/>
      <c r="TUM6" s="1054"/>
      <c r="TUN6" s="1054"/>
      <c r="TUO6" s="1054" t="s">
        <v>700</v>
      </c>
      <c r="TUP6" s="1054"/>
      <c r="TUQ6" s="1054"/>
      <c r="TUR6" s="1054"/>
      <c r="TUS6" s="1054" t="s">
        <v>700</v>
      </c>
      <c r="TUT6" s="1054"/>
      <c r="TUU6" s="1054"/>
      <c r="TUV6" s="1054"/>
      <c r="TUW6" s="1054" t="s">
        <v>700</v>
      </c>
      <c r="TUX6" s="1054"/>
      <c r="TUY6" s="1054"/>
      <c r="TUZ6" s="1054"/>
      <c r="TVA6" s="1054" t="s">
        <v>700</v>
      </c>
      <c r="TVB6" s="1054"/>
      <c r="TVC6" s="1054"/>
      <c r="TVD6" s="1054"/>
      <c r="TVE6" s="1054" t="s">
        <v>700</v>
      </c>
      <c r="TVF6" s="1054"/>
      <c r="TVG6" s="1054"/>
      <c r="TVH6" s="1054"/>
      <c r="TVI6" s="1054" t="s">
        <v>700</v>
      </c>
      <c r="TVJ6" s="1054"/>
      <c r="TVK6" s="1054"/>
      <c r="TVL6" s="1054"/>
      <c r="TVM6" s="1054" t="s">
        <v>700</v>
      </c>
      <c r="TVN6" s="1054"/>
      <c r="TVO6" s="1054"/>
      <c r="TVP6" s="1054"/>
      <c r="TVQ6" s="1054" t="s">
        <v>700</v>
      </c>
      <c r="TVR6" s="1054"/>
      <c r="TVS6" s="1054"/>
      <c r="TVT6" s="1054"/>
      <c r="TVU6" s="1054" t="s">
        <v>700</v>
      </c>
      <c r="TVV6" s="1054"/>
      <c r="TVW6" s="1054"/>
      <c r="TVX6" s="1054"/>
      <c r="TVY6" s="1054" t="s">
        <v>700</v>
      </c>
      <c r="TVZ6" s="1054"/>
      <c r="TWA6" s="1054"/>
      <c r="TWB6" s="1054"/>
      <c r="TWC6" s="1054" t="s">
        <v>700</v>
      </c>
      <c r="TWD6" s="1054"/>
      <c r="TWE6" s="1054"/>
      <c r="TWF6" s="1054"/>
      <c r="TWG6" s="1054" t="s">
        <v>700</v>
      </c>
      <c r="TWH6" s="1054"/>
      <c r="TWI6" s="1054"/>
      <c r="TWJ6" s="1054"/>
      <c r="TWK6" s="1054" t="s">
        <v>700</v>
      </c>
      <c r="TWL6" s="1054"/>
      <c r="TWM6" s="1054"/>
      <c r="TWN6" s="1054"/>
      <c r="TWO6" s="1054" t="s">
        <v>700</v>
      </c>
      <c r="TWP6" s="1054"/>
      <c r="TWQ6" s="1054"/>
      <c r="TWR6" s="1054"/>
      <c r="TWS6" s="1054" t="s">
        <v>700</v>
      </c>
      <c r="TWT6" s="1054"/>
      <c r="TWU6" s="1054"/>
      <c r="TWV6" s="1054"/>
      <c r="TWW6" s="1054" t="s">
        <v>700</v>
      </c>
      <c r="TWX6" s="1054"/>
      <c r="TWY6" s="1054"/>
      <c r="TWZ6" s="1054"/>
      <c r="TXA6" s="1054" t="s">
        <v>700</v>
      </c>
      <c r="TXB6" s="1054"/>
      <c r="TXC6" s="1054"/>
      <c r="TXD6" s="1054"/>
      <c r="TXE6" s="1054" t="s">
        <v>700</v>
      </c>
      <c r="TXF6" s="1054"/>
      <c r="TXG6" s="1054"/>
      <c r="TXH6" s="1054"/>
      <c r="TXI6" s="1054" t="s">
        <v>700</v>
      </c>
      <c r="TXJ6" s="1054"/>
      <c r="TXK6" s="1054"/>
      <c r="TXL6" s="1054"/>
      <c r="TXM6" s="1054" t="s">
        <v>700</v>
      </c>
      <c r="TXN6" s="1054"/>
      <c r="TXO6" s="1054"/>
      <c r="TXP6" s="1054"/>
      <c r="TXQ6" s="1054" t="s">
        <v>700</v>
      </c>
      <c r="TXR6" s="1054"/>
      <c r="TXS6" s="1054"/>
      <c r="TXT6" s="1054"/>
      <c r="TXU6" s="1054" t="s">
        <v>700</v>
      </c>
      <c r="TXV6" s="1054"/>
      <c r="TXW6" s="1054"/>
      <c r="TXX6" s="1054"/>
      <c r="TXY6" s="1054" t="s">
        <v>700</v>
      </c>
      <c r="TXZ6" s="1054"/>
      <c r="TYA6" s="1054"/>
      <c r="TYB6" s="1054"/>
      <c r="TYC6" s="1054" t="s">
        <v>700</v>
      </c>
      <c r="TYD6" s="1054"/>
      <c r="TYE6" s="1054"/>
      <c r="TYF6" s="1054"/>
      <c r="TYG6" s="1054" t="s">
        <v>700</v>
      </c>
      <c r="TYH6" s="1054"/>
      <c r="TYI6" s="1054"/>
      <c r="TYJ6" s="1054"/>
      <c r="TYK6" s="1054" t="s">
        <v>700</v>
      </c>
      <c r="TYL6" s="1054"/>
      <c r="TYM6" s="1054"/>
      <c r="TYN6" s="1054"/>
      <c r="TYO6" s="1054" t="s">
        <v>700</v>
      </c>
      <c r="TYP6" s="1054"/>
      <c r="TYQ6" s="1054"/>
      <c r="TYR6" s="1054"/>
      <c r="TYS6" s="1054" t="s">
        <v>700</v>
      </c>
      <c r="TYT6" s="1054"/>
      <c r="TYU6" s="1054"/>
      <c r="TYV6" s="1054"/>
      <c r="TYW6" s="1054" t="s">
        <v>700</v>
      </c>
      <c r="TYX6" s="1054"/>
      <c r="TYY6" s="1054"/>
      <c r="TYZ6" s="1054"/>
      <c r="TZA6" s="1054" t="s">
        <v>700</v>
      </c>
      <c r="TZB6" s="1054"/>
      <c r="TZC6" s="1054"/>
      <c r="TZD6" s="1054"/>
      <c r="TZE6" s="1054" t="s">
        <v>700</v>
      </c>
      <c r="TZF6" s="1054"/>
      <c r="TZG6" s="1054"/>
      <c r="TZH6" s="1054"/>
      <c r="TZI6" s="1054" t="s">
        <v>700</v>
      </c>
      <c r="TZJ6" s="1054"/>
      <c r="TZK6" s="1054"/>
      <c r="TZL6" s="1054"/>
      <c r="TZM6" s="1054" t="s">
        <v>700</v>
      </c>
      <c r="TZN6" s="1054"/>
      <c r="TZO6" s="1054"/>
      <c r="TZP6" s="1054"/>
      <c r="TZQ6" s="1054" t="s">
        <v>700</v>
      </c>
      <c r="TZR6" s="1054"/>
      <c r="TZS6" s="1054"/>
      <c r="TZT6" s="1054"/>
      <c r="TZU6" s="1054" t="s">
        <v>700</v>
      </c>
      <c r="TZV6" s="1054"/>
      <c r="TZW6" s="1054"/>
      <c r="TZX6" s="1054"/>
      <c r="TZY6" s="1054" t="s">
        <v>700</v>
      </c>
      <c r="TZZ6" s="1054"/>
      <c r="UAA6" s="1054"/>
      <c r="UAB6" s="1054"/>
      <c r="UAC6" s="1054" t="s">
        <v>700</v>
      </c>
      <c r="UAD6" s="1054"/>
      <c r="UAE6" s="1054"/>
      <c r="UAF6" s="1054"/>
      <c r="UAG6" s="1054" t="s">
        <v>700</v>
      </c>
      <c r="UAH6" s="1054"/>
      <c r="UAI6" s="1054"/>
      <c r="UAJ6" s="1054"/>
      <c r="UAK6" s="1054" t="s">
        <v>700</v>
      </c>
      <c r="UAL6" s="1054"/>
      <c r="UAM6" s="1054"/>
      <c r="UAN6" s="1054"/>
      <c r="UAO6" s="1054" t="s">
        <v>700</v>
      </c>
      <c r="UAP6" s="1054"/>
      <c r="UAQ6" s="1054"/>
      <c r="UAR6" s="1054"/>
      <c r="UAS6" s="1054" t="s">
        <v>700</v>
      </c>
      <c r="UAT6" s="1054"/>
      <c r="UAU6" s="1054"/>
      <c r="UAV6" s="1054"/>
      <c r="UAW6" s="1054" t="s">
        <v>700</v>
      </c>
      <c r="UAX6" s="1054"/>
      <c r="UAY6" s="1054"/>
      <c r="UAZ6" s="1054"/>
      <c r="UBA6" s="1054" t="s">
        <v>700</v>
      </c>
      <c r="UBB6" s="1054"/>
      <c r="UBC6" s="1054"/>
      <c r="UBD6" s="1054"/>
      <c r="UBE6" s="1054" t="s">
        <v>700</v>
      </c>
      <c r="UBF6" s="1054"/>
      <c r="UBG6" s="1054"/>
      <c r="UBH6" s="1054"/>
      <c r="UBI6" s="1054" t="s">
        <v>700</v>
      </c>
      <c r="UBJ6" s="1054"/>
      <c r="UBK6" s="1054"/>
      <c r="UBL6" s="1054"/>
      <c r="UBM6" s="1054" t="s">
        <v>700</v>
      </c>
      <c r="UBN6" s="1054"/>
      <c r="UBO6" s="1054"/>
      <c r="UBP6" s="1054"/>
      <c r="UBQ6" s="1054" t="s">
        <v>700</v>
      </c>
      <c r="UBR6" s="1054"/>
      <c r="UBS6" s="1054"/>
      <c r="UBT6" s="1054"/>
      <c r="UBU6" s="1054" t="s">
        <v>700</v>
      </c>
      <c r="UBV6" s="1054"/>
      <c r="UBW6" s="1054"/>
      <c r="UBX6" s="1054"/>
      <c r="UBY6" s="1054" t="s">
        <v>700</v>
      </c>
      <c r="UBZ6" s="1054"/>
      <c r="UCA6" s="1054"/>
      <c r="UCB6" s="1054"/>
      <c r="UCC6" s="1054" t="s">
        <v>700</v>
      </c>
      <c r="UCD6" s="1054"/>
      <c r="UCE6" s="1054"/>
      <c r="UCF6" s="1054"/>
      <c r="UCG6" s="1054" t="s">
        <v>700</v>
      </c>
      <c r="UCH6" s="1054"/>
      <c r="UCI6" s="1054"/>
      <c r="UCJ6" s="1054"/>
      <c r="UCK6" s="1054" t="s">
        <v>700</v>
      </c>
      <c r="UCL6" s="1054"/>
      <c r="UCM6" s="1054"/>
      <c r="UCN6" s="1054"/>
      <c r="UCO6" s="1054" t="s">
        <v>700</v>
      </c>
      <c r="UCP6" s="1054"/>
      <c r="UCQ6" s="1054"/>
      <c r="UCR6" s="1054"/>
      <c r="UCS6" s="1054" t="s">
        <v>700</v>
      </c>
      <c r="UCT6" s="1054"/>
      <c r="UCU6" s="1054"/>
      <c r="UCV6" s="1054"/>
      <c r="UCW6" s="1054" t="s">
        <v>700</v>
      </c>
      <c r="UCX6" s="1054"/>
      <c r="UCY6" s="1054"/>
      <c r="UCZ6" s="1054"/>
      <c r="UDA6" s="1054" t="s">
        <v>700</v>
      </c>
      <c r="UDB6" s="1054"/>
      <c r="UDC6" s="1054"/>
      <c r="UDD6" s="1054"/>
      <c r="UDE6" s="1054" t="s">
        <v>700</v>
      </c>
      <c r="UDF6" s="1054"/>
      <c r="UDG6" s="1054"/>
      <c r="UDH6" s="1054"/>
      <c r="UDI6" s="1054" t="s">
        <v>700</v>
      </c>
      <c r="UDJ6" s="1054"/>
      <c r="UDK6" s="1054"/>
      <c r="UDL6" s="1054"/>
      <c r="UDM6" s="1054" t="s">
        <v>700</v>
      </c>
      <c r="UDN6" s="1054"/>
      <c r="UDO6" s="1054"/>
      <c r="UDP6" s="1054"/>
      <c r="UDQ6" s="1054" t="s">
        <v>700</v>
      </c>
      <c r="UDR6" s="1054"/>
      <c r="UDS6" s="1054"/>
      <c r="UDT6" s="1054"/>
      <c r="UDU6" s="1054" t="s">
        <v>700</v>
      </c>
      <c r="UDV6" s="1054"/>
      <c r="UDW6" s="1054"/>
      <c r="UDX6" s="1054"/>
      <c r="UDY6" s="1054" t="s">
        <v>700</v>
      </c>
      <c r="UDZ6" s="1054"/>
      <c r="UEA6" s="1054"/>
      <c r="UEB6" s="1054"/>
      <c r="UEC6" s="1054" t="s">
        <v>700</v>
      </c>
      <c r="UED6" s="1054"/>
      <c r="UEE6" s="1054"/>
      <c r="UEF6" s="1054"/>
      <c r="UEG6" s="1054" t="s">
        <v>700</v>
      </c>
      <c r="UEH6" s="1054"/>
      <c r="UEI6" s="1054"/>
      <c r="UEJ6" s="1054"/>
      <c r="UEK6" s="1054" t="s">
        <v>700</v>
      </c>
      <c r="UEL6" s="1054"/>
      <c r="UEM6" s="1054"/>
      <c r="UEN6" s="1054"/>
      <c r="UEO6" s="1054" t="s">
        <v>700</v>
      </c>
      <c r="UEP6" s="1054"/>
      <c r="UEQ6" s="1054"/>
      <c r="UER6" s="1054"/>
      <c r="UES6" s="1054" t="s">
        <v>700</v>
      </c>
      <c r="UET6" s="1054"/>
      <c r="UEU6" s="1054"/>
      <c r="UEV6" s="1054"/>
      <c r="UEW6" s="1054" t="s">
        <v>700</v>
      </c>
      <c r="UEX6" s="1054"/>
      <c r="UEY6" s="1054"/>
      <c r="UEZ6" s="1054"/>
      <c r="UFA6" s="1054" t="s">
        <v>700</v>
      </c>
      <c r="UFB6" s="1054"/>
      <c r="UFC6" s="1054"/>
      <c r="UFD6" s="1054"/>
      <c r="UFE6" s="1054" t="s">
        <v>700</v>
      </c>
      <c r="UFF6" s="1054"/>
      <c r="UFG6" s="1054"/>
      <c r="UFH6" s="1054"/>
      <c r="UFI6" s="1054" t="s">
        <v>700</v>
      </c>
      <c r="UFJ6" s="1054"/>
      <c r="UFK6" s="1054"/>
      <c r="UFL6" s="1054"/>
      <c r="UFM6" s="1054" t="s">
        <v>700</v>
      </c>
      <c r="UFN6" s="1054"/>
      <c r="UFO6" s="1054"/>
      <c r="UFP6" s="1054"/>
      <c r="UFQ6" s="1054" t="s">
        <v>700</v>
      </c>
      <c r="UFR6" s="1054"/>
      <c r="UFS6" s="1054"/>
      <c r="UFT6" s="1054"/>
      <c r="UFU6" s="1054" t="s">
        <v>700</v>
      </c>
      <c r="UFV6" s="1054"/>
      <c r="UFW6" s="1054"/>
      <c r="UFX6" s="1054"/>
      <c r="UFY6" s="1054" t="s">
        <v>700</v>
      </c>
      <c r="UFZ6" s="1054"/>
      <c r="UGA6" s="1054"/>
      <c r="UGB6" s="1054"/>
      <c r="UGC6" s="1054" t="s">
        <v>700</v>
      </c>
      <c r="UGD6" s="1054"/>
      <c r="UGE6" s="1054"/>
      <c r="UGF6" s="1054"/>
      <c r="UGG6" s="1054" t="s">
        <v>700</v>
      </c>
      <c r="UGH6" s="1054"/>
      <c r="UGI6" s="1054"/>
      <c r="UGJ6" s="1054"/>
      <c r="UGK6" s="1054" t="s">
        <v>700</v>
      </c>
      <c r="UGL6" s="1054"/>
      <c r="UGM6" s="1054"/>
      <c r="UGN6" s="1054"/>
      <c r="UGO6" s="1054" t="s">
        <v>700</v>
      </c>
      <c r="UGP6" s="1054"/>
      <c r="UGQ6" s="1054"/>
      <c r="UGR6" s="1054"/>
      <c r="UGS6" s="1054" t="s">
        <v>700</v>
      </c>
      <c r="UGT6" s="1054"/>
      <c r="UGU6" s="1054"/>
      <c r="UGV6" s="1054"/>
      <c r="UGW6" s="1054" t="s">
        <v>700</v>
      </c>
      <c r="UGX6" s="1054"/>
      <c r="UGY6" s="1054"/>
      <c r="UGZ6" s="1054"/>
      <c r="UHA6" s="1054" t="s">
        <v>700</v>
      </c>
      <c r="UHB6" s="1054"/>
      <c r="UHC6" s="1054"/>
      <c r="UHD6" s="1054"/>
      <c r="UHE6" s="1054" t="s">
        <v>700</v>
      </c>
      <c r="UHF6" s="1054"/>
      <c r="UHG6" s="1054"/>
      <c r="UHH6" s="1054"/>
      <c r="UHI6" s="1054" t="s">
        <v>700</v>
      </c>
      <c r="UHJ6" s="1054"/>
      <c r="UHK6" s="1054"/>
      <c r="UHL6" s="1054"/>
      <c r="UHM6" s="1054" t="s">
        <v>700</v>
      </c>
      <c r="UHN6" s="1054"/>
      <c r="UHO6" s="1054"/>
      <c r="UHP6" s="1054"/>
      <c r="UHQ6" s="1054" t="s">
        <v>700</v>
      </c>
      <c r="UHR6" s="1054"/>
      <c r="UHS6" s="1054"/>
      <c r="UHT6" s="1054"/>
      <c r="UHU6" s="1054" t="s">
        <v>700</v>
      </c>
      <c r="UHV6" s="1054"/>
      <c r="UHW6" s="1054"/>
      <c r="UHX6" s="1054"/>
      <c r="UHY6" s="1054" t="s">
        <v>700</v>
      </c>
      <c r="UHZ6" s="1054"/>
      <c r="UIA6" s="1054"/>
      <c r="UIB6" s="1054"/>
      <c r="UIC6" s="1054" t="s">
        <v>700</v>
      </c>
      <c r="UID6" s="1054"/>
      <c r="UIE6" s="1054"/>
      <c r="UIF6" s="1054"/>
      <c r="UIG6" s="1054" t="s">
        <v>700</v>
      </c>
      <c r="UIH6" s="1054"/>
      <c r="UII6" s="1054"/>
      <c r="UIJ6" s="1054"/>
      <c r="UIK6" s="1054" t="s">
        <v>700</v>
      </c>
      <c r="UIL6" s="1054"/>
      <c r="UIM6" s="1054"/>
      <c r="UIN6" s="1054"/>
      <c r="UIO6" s="1054" t="s">
        <v>700</v>
      </c>
      <c r="UIP6" s="1054"/>
      <c r="UIQ6" s="1054"/>
      <c r="UIR6" s="1054"/>
      <c r="UIS6" s="1054" t="s">
        <v>700</v>
      </c>
      <c r="UIT6" s="1054"/>
      <c r="UIU6" s="1054"/>
      <c r="UIV6" s="1054"/>
      <c r="UIW6" s="1054" t="s">
        <v>700</v>
      </c>
      <c r="UIX6" s="1054"/>
      <c r="UIY6" s="1054"/>
      <c r="UIZ6" s="1054"/>
      <c r="UJA6" s="1054" t="s">
        <v>700</v>
      </c>
      <c r="UJB6" s="1054"/>
      <c r="UJC6" s="1054"/>
      <c r="UJD6" s="1054"/>
      <c r="UJE6" s="1054" t="s">
        <v>700</v>
      </c>
      <c r="UJF6" s="1054"/>
      <c r="UJG6" s="1054"/>
      <c r="UJH6" s="1054"/>
      <c r="UJI6" s="1054" t="s">
        <v>700</v>
      </c>
      <c r="UJJ6" s="1054"/>
      <c r="UJK6" s="1054"/>
      <c r="UJL6" s="1054"/>
      <c r="UJM6" s="1054" t="s">
        <v>700</v>
      </c>
      <c r="UJN6" s="1054"/>
      <c r="UJO6" s="1054"/>
      <c r="UJP6" s="1054"/>
      <c r="UJQ6" s="1054" t="s">
        <v>700</v>
      </c>
      <c r="UJR6" s="1054"/>
      <c r="UJS6" s="1054"/>
      <c r="UJT6" s="1054"/>
      <c r="UJU6" s="1054" t="s">
        <v>700</v>
      </c>
      <c r="UJV6" s="1054"/>
      <c r="UJW6" s="1054"/>
      <c r="UJX6" s="1054"/>
      <c r="UJY6" s="1054" t="s">
        <v>700</v>
      </c>
      <c r="UJZ6" s="1054"/>
      <c r="UKA6" s="1054"/>
      <c r="UKB6" s="1054"/>
      <c r="UKC6" s="1054" t="s">
        <v>700</v>
      </c>
      <c r="UKD6" s="1054"/>
      <c r="UKE6" s="1054"/>
      <c r="UKF6" s="1054"/>
      <c r="UKG6" s="1054" t="s">
        <v>700</v>
      </c>
      <c r="UKH6" s="1054"/>
      <c r="UKI6" s="1054"/>
      <c r="UKJ6" s="1054"/>
      <c r="UKK6" s="1054" t="s">
        <v>700</v>
      </c>
      <c r="UKL6" s="1054"/>
      <c r="UKM6" s="1054"/>
      <c r="UKN6" s="1054"/>
      <c r="UKO6" s="1054" t="s">
        <v>700</v>
      </c>
      <c r="UKP6" s="1054"/>
      <c r="UKQ6" s="1054"/>
      <c r="UKR6" s="1054"/>
      <c r="UKS6" s="1054" t="s">
        <v>700</v>
      </c>
      <c r="UKT6" s="1054"/>
      <c r="UKU6" s="1054"/>
      <c r="UKV6" s="1054"/>
      <c r="UKW6" s="1054" t="s">
        <v>700</v>
      </c>
      <c r="UKX6" s="1054"/>
      <c r="UKY6" s="1054"/>
      <c r="UKZ6" s="1054"/>
      <c r="ULA6" s="1054" t="s">
        <v>700</v>
      </c>
      <c r="ULB6" s="1054"/>
      <c r="ULC6" s="1054"/>
      <c r="ULD6" s="1054"/>
      <c r="ULE6" s="1054" t="s">
        <v>700</v>
      </c>
      <c r="ULF6" s="1054"/>
      <c r="ULG6" s="1054"/>
      <c r="ULH6" s="1054"/>
      <c r="ULI6" s="1054" t="s">
        <v>700</v>
      </c>
      <c r="ULJ6" s="1054"/>
      <c r="ULK6" s="1054"/>
      <c r="ULL6" s="1054"/>
      <c r="ULM6" s="1054" t="s">
        <v>700</v>
      </c>
      <c r="ULN6" s="1054"/>
      <c r="ULO6" s="1054"/>
      <c r="ULP6" s="1054"/>
      <c r="ULQ6" s="1054" t="s">
        <v>700</v>
      </c>
      <c r="ULR6" s="1054"/>
      <c r="ULS6" s="1054"/>
      <c r="ULT6" s="1054"/>
      <c r="ULU6" s="1054" t="s">
        <v>700</v>
      </c>
      <c r="ULV6" s="1054"/>
      <c r="ULW6" s="1054"/>
      <c r="ULX6" s="1054"/>
      <c r="ULY6" s="1054" t="s">
        <v>700</v>
      </c>
      <c r="ULZ6" s="1054"/>
      <c r="UMA6" s="1054"/>
      <c r="UMB6" s="1054"/>
      <c r="UMC6" s="1054" t="s">
        <v>700</v>
      </c>
      <c r="UMD6" s="1054"/>
      <c r="UME6" s="1054"/>
      <c r="UMF6" s="1054"/>
      <c r="UMG6" s="1054" t="s">
        <v>700</v>
      </c>
      <c r="UMH6" s="1054"/>
      <c r="UMI6" s="1054"/>
      <c r="UMJ6" s="1054"/>
      <c r="UMK6" s="1054" t="s">
        <v>700</v>
      </c>
      <c r="UML6" s="1054"/>
      <c r="UMM6" s="1054"/>
      <c r="UMN6" s="1054"/>
      <c r="UMO6" s="1054" t="s">
        <v>700</v>
      </c>
      <c r="UMP6" s="1054"/>
      <c r="UMQ6" s="1054"/>
      <c r="UMR6" s="1054"/>
      <c r="UMS6" s="1054" t="s">
        <v>700</v>
      </c>
      <c r="UMT6" s="1054"/>
      <c r="UMU6" s="1054"/>
      <c r="UMV6" s="1054"/>
      <c r="UMW6" s="1054" t="s">
        <v>700</v>
      </c>
      <c r="UMX6" s="1054"/>
      <c r="UMY6" s="1054"/>
      <c r="UMZ6" s="1054"/>
      <c r="UNA6" s="1054" t="s">
        <v>700</v>
      </c>
      <c r="UNB6" s="1054"/>
      <c r="UNC6" s="1054"/>
      <c r="UND6" s="1054"/>
      <c r="UNE6" s="1054" t="s">
        <v>700</v>
      </c>
      <c r="UNF6" s="1054"/>
      <c r="UNG6" s="1054"/>
      <c r="UNH6" s="1054"/>
      <c r="UNI6" s="1054" t="s">
        <v>700</v>
      </c>
      <c r="UNJ6" s="1054"/>
      <c r="UNK6" s="1054"/>
      <c r="UNL6" s="1054"/>
      <c r="UNM6" s="1054" t="s">
        <v>700</v>
      </c>
      <c r="UNN6" s="1054"/>
      <c r="UNO6" s="1054"/>
      <c r="UNP6" s="1054"/>
      <c r="UNQ6" s="1054" t="s">
        <v>700</v>
      </c>
      <c r="UNR6" s="1054"/>
      <c r="UNS6" s="1054"/>
      <c r="UNT6" s="1054"/>
      <c r="UNU6" s="1054" t="s">
        <v>700</v>
      </c>
      <c r="UNV6" s="1054"/>
      <c r="UNW6" s="1054"/>
      <c r="UNX6" s="1054"/>
      <c r="UNY6" s="1054" t="s">
        <v>700</v>
      </c>
      <c r="UNZ6" s="1054"/>
      <c r="UOA6" s="1054"/>
      <c r="UOB6" s="1054"/>
      <c r="UOC6" s="1054" t="s">
        <v>700</v>
      </c>
      <c r="UOD6" s="1054"/>
      <c r="UOE6" s="1054"/>
      <c r="UOF6" s="1054"/>
      <c r="UOG6" s="1054" t="s">
        <v>700</v>
      </c>
      <c r="UOH6" s="1054"/>
      <c r="UOI6" s="1054"/>
      <c r="UOJ6" s="1054"/>
      <c r="UOK6" s="1054" t="s">
        <v>700</v>
      </c>
      <c r="UOL6" s="1054"/>
      <c r="UOM6" s="1054"/>
      <c r="UON6" s="1054"/>
      <c r="UOO6" s="1054" t="s">
        <v>700</v>
      </c>
      <c r="UOP6" s="1054"/>
      <c r="UOQ6" s="1054"/>
      <c r="UOR6" s="1054"/>
      <c r="UOS6" s="1054" t="s">
        <v>700</v>
      </c>
      <c r="UOT6" s="1054"/>
      <c r="UOU6" s="1054"/>
      <c r="UOV6" s="1054"/>
      <c r="UOW6" s="1054" t="s">
        <v>700</v>
      </c>
      <c r="UOX6" s="1054"/>
      <c r="UOY6" s="1054"/>
      <c r="UOZ6" s="1054"/>
      <c r="UPA6" s="1054" t="s">
        <v>700</v>
      </c>
      <c r="UPB6" s="1054"/>
      <c r="UPC6" s="1054"/>
      <c r="UPD6" s="1054"/>
      <c r="UPE6" s="1054" t="s">
        <v>700</v>
      </c>
      <c r="UPF6" s="1054"/>
      <c r="UPG6" s="1054"/>
      <c r="UPH6" s="1054"/>
      <c r="UPI6" s="1054" t="s">
        <v>700</v>
      </c>
      <c r="UPJ6" s="1054"/>
      <c r="UPK6" s="1054"/>
      <c r="UPL6" s="1054"/>
      <c r="UPM6" s="1054" t="s">
        <v>700</v>
      </c>
      <c r="UPN6" s="1054"/>
      <c r="UPO6" s="1054"/>
      <c r="UPP6" s="1054"/>
      <c r="UPQ6" s="1054" t="s">
        <v>700</v>
      </c>
      <c r="UPR6" s="1054"/>
      <c r="UPS6" s="1054"/>
      <c r="UPT6" s="1054"/>
      <c r="UPU6" s="1054" t="s">
        <v>700</v>
      </c>
      <c r="UPV6" s="1054"/>
      <c r="UPW6" s="1054"/>
      <c r="UPX6" s="1054"/>
      <c r="UPY6" s="1054" t="s">
        <v>700</v>
      </c>
      <c r="UPZ6" s="1054"/>
      <c r="UQA6" s="1054"/>
      <c r="UQB6" s="1054"/>
      <c r="UQC6" s="1054" t="s">
        <v>700</v>
      </c>
      <c r="UQD6" s="1054"/>
      <c r="UQE6" s="1054"/>
      <c r="UQF6" s="1054"/>
      <c r="UQG6" s="1054" t="s">
        <v>700</v>
      </c>
      <c r="UQH6" s="1054"/>
      <c r="UQI6" s="1054"/>
      <c r="UQJ6" s="1054"/>
      <c r="UQK6" s="1054" t="s">
        <v>700</v>
      </c>
      <c r="UQL6" s="1054"/>
      <c r="UQM6" s="1054"/>
      <c r="UQN6" s="1054"/>
      <c r="UQO6" s="1054" t="s">
        <v>700</v>
      </c>
      <c r="UQP6" s="1054"/>
      <c r="UQQ6" s="1054"/>
      <c r="UQR6" s="1054"/>
      <c r="UQS6" s="1054" t="s">
        <v>700</v>
      </c>
      <c r="UQT6" s="1054"/>
      <c r="UQU6" s="1054"/>
      <c r="UQV6" s="1054"/>
      <c r="UQW6" s="1054" t="s">
        <v>700</v>
      </c>
      <c r="UQX6" s="1054"/>
      <c r="UQY6" s="1054"/>
      <c r="UQZ6" s="1054"/>
      <c r="URA6" s="1054" t="s">
        <v>700</v>
      </c>
      <c r="URB6" s="1054"/>
      <c r="URC6" s="1054"/>
      <c r="URD6" s="1054"/>
      <c r="URE6" s="1054" t="s">
        <v>700</v>
      </c>
      <c r="URF6" s="1054"/>
      <c r="URG6" s="1054"/>
      <c r="URH6" s="1054"/>
      <c r="URI6" s="1054" t="s">
        <v>700</v>
      </c>
      <c r="URJ6" s="1054"/>
      <c r="URK6" s="1054"/>
      <c r="URL6" s="1054"/>
      <c r="URM6" s="1054" t="s">
        <v>700</v>
      </c>
      <c r="URN6" s="1054"/>
      <c r="URO6" s="1054"/>
      <c r="URP6" s="1054"/>
      <c r="URQ6" s="1054" t="s">
        <v>700</v>
      </c>
      <c r="URR6" s="1054"/>
      <c r="URS6" s="1054"/>
      <c r="URT6" s="1054"/>
      <c r="URU6" s="1054" t="s">
        <v>700</v>
      </c>
      <c r="URV6" s="1054"/>
      <c r="URW6" s="1054"/>
      <c r="URX6" s="1054"/>
      <c r="URY6" s="1054" t="s">
        <v>700</v>
      </c>
      <c r="URZ6" s="1054"/>
      <c r="USA6" s="1054"/>
      <c r="USB6" s="1054"/>
      <c r="USC6" s="1054" t="s">
        <v>700</v>
      </c>
      <c r="USD6" s="1054"/>
      <c r="USE6" s="1054"/>
      <c r="USF6" s="1054"/>
      <c r="USG6" s="1054" t="s">
        <v>700</v>
      </c>
      <c r="USH6" s="1054"/>
      <c r="USI6" s="1054"/>
      <c r="USJ6" s="1054"/>
      <c r="USK6" s="1054" t="s">
        <v>700</v>
      </c>
      <c r="USL6" s="1054"/>
      <c r="USM6" s="1054"/>
      <c r="USN6" s="1054"/>
      <c r="USO6" s="1054" t="s">
        <v>700</v>
      </c>
      <c r="USP6" s="1054"/>
      <c r="USQ6" s="1054"/>
      <c r="USR6" s="1054"/>
      <c r="USS6" s="1054" t="s">
        <v>700</v>
      </c>
      <c r="UST6" s="1054"/>
      <c r="USU6" s="1054"/>
      <c r="USV6" s="1054"/>
      <c r="USW6" s="1054" t="s">
        <v>700</v>
      </c>
      <c r="USX6" s="1054"/>
      <c r="USY6" s="1054"/>
      <c r="USZ6" s="1054"/>
      <c r="UTA6" s="1054" t="s">
        <v>700</v>
      </c>
      <c r="UTB6" s="1054"/>
      <c r="UTC6" s="1054"/>
      <c r="UTD6" s="1054"/>
      <c r="UTE6" s="1054" t="s">
        <v>700</v>
      </c>
      <c r="UTF6" s="1054"/>
      <c r="UTG6" s="1054"/>
      <c r="UTH6" s="1054"/>
      <c r="UTI6" s="1054" t="s">
        <v>700</v>
      </c>
      <c r="UTJ6" s="1054"/>
      <c r="UTK6" s="1054"/>
      <c r="UTL6" s="1054"/>
      <c r="UTM6" s="1054" t="s">
        <v>700</v>
      </c>
      <c r="UTN6" s="1054"/>
      <c r="UTO6" s="1054"/>
      <c r="UTP6" s="1054"/>
      <c r="UTQ6" s="1054" t="s">
        <v>700</v>
      </c>
      <c r="UTR6" s="1054"/>
      <c r="UTS6" s="1054"/>
      <c r="UTT6" s="1054"/>
      <c r="UTU6" s="1054" t="s">
        <v>700</v>
      </c>
      <c r="UTV6" s="1054"/>
      <c r="UTW6" s="1054"/>
      <c r="UTX6" s="1054"/>
      <c r="UTY6" s="1054" t="s">
        <v>700</v>
      </c>
      <c r="UTZ6" s="1054"/>
      <c r="UUA6" s="1054"/>
      <c r="UUB6" s="1054"/>
      <c r="UUC6" s="1054" t="s">
        <v>700</v>
      </c>
      <c r="UUD6" s="1054"/>
      <c r="UUE6" s="1054"/>
      <c r="UUF6" s="1054"/>
      <c r="UUG6" s="1054" t="s">
        <v>700</v>
      </c>
      <c r="UUH6" s="1054"/>
      <c r="UUI6" s="1054"/>
      <c r="UUJ6" s="1054"/>
      <c r="UUK6" s="1054" t="s">
        <v>700</v>
      </c>
      <c r="UUL6" s="1054"/>
      <c r="UUM6" s="1054"/>
      <c r="UUN6" s="1054"/>
      <c r="UUO6" s="1054" t="s">
        <v>700</v>
      </c>
      <c r="UUP6" s="1054"/>
      <c r="UUQ6" s="1054"/>
      <c r="UUR6" s="1054"/>
      <c r="UUS6" s="1054" t="s">
        <v>700</v>
      </c>
      <c r="UUT6" s="1054"/>
      <c r="UUU6" s="1054"/>
      <c r="UUV6" s="1054"/>
      <c r="UUW6" s="1054" t="s">
        <v>700</v>
      </c>
      <c r="UUX6" s="1054"/>
      <c r="UUY6" s="1054"/>
      <c r="UUZ6" s="1054"/>
      <c r="UVA6" s="1054" t="s">
        <v>700</v>
      </c>
      <c r="UVB6" s="1054"/>
      <c r="UVC6" s="1054"/>
      <c r="UVD6" s="1054"/>
      <c r="UVE6" s="1054" t="s">
        <v>700</v>
      </c>
      <c r="UVF6" s="1054"/>
      <c r="UVG6" s="1054"/>
      <c r="UVH6" s="1054"/>
      <c r="UVI6" s="1054" t="s">
        <v>700</v>
      </c>
      <c r="UVJ6" s="1054"/>
      <c r="UVK6" s="1054"/>
      <c r="UVL6" s="1054"/>
      <c r="UVM6" s="1054" t="s">
        <v>700</v>
      </c>
      <c r="UVN6" s="1054"/>
      <c r="UVO6" s="1054"/>
      <c r="UVP6" s="1054"/>
      <c r="UVQ6" s="1054" t="s">
        <v>700</v>
      </c>
      <c r="UVR6" s="1054"/>
      <c r="UVS6" s="1054"/>
      <c r="UVT6" s="1054"/>
      <c r="UVU6" s="1054" t="s">
        <v>700</v>
      </c>
      <c r="UVV6" s="1054"/>
      <c r="UVW6" s="1054"/>
      <c r="UVX6" s="1054"/>
      <c r="UVY6" s="1054" t="s">
        <v>700</v>
      </c>
      <c r="UVZ6" s="1054"/>
      <c r="UWA6" s="1054"/>
      <c r="UWB6" s="1054"/>
      <c r="UWC6" s="1054" t="s">
        <v>700</v>
      </c>
      <c r="UWD6" s="1054"/>
      <c r="UWE6" s="1054"/>
      <c r="UWF6" s="1054"/>
      <c r="UWG6" s="1054" t="s">
        <v>700</v>
      </c>
      <c r="UWH6" s="1054"/>
      <c r="UWI6" s="1054"/>
      <c r="UWJ6" s="1054"/>
      <c r="UWK6" s="1054" t="s">
        <v>700</v>
      </c>
      <c r="UWL6" s="1054"/>
      <c r="UWM6" s="1054"/>
      <c r="UWN6" s="1054"/>
      <c r="UWO6" s="1054" t="s">
        <v>700</v>
      </c>
      <c r="UWP6" s="1054"/>
      <c r="UWQ6" s="1054"/>
      <c r="UWR6" s="1054"/>
      <c r="UWS6" s="1054" t="s">
        <v>700</v>
      </c>
      <c r="UWT6" s="1054"/>
      <c r="UWU6" s="1054"/>
      <c r="UWV6" s="1054"/>
      <c r="UWW6" s="1054" t="s">
        <v>700</v>
      </c>
      <c r="UWX6" s="1054"/>
      <c r="UWY6" s="1054"/>
      <c r="UWZ6" s="1054"/>
      <c r="UXA6" s="1054" t="s">
        <v>700</v>
      </c>
      <c r="UXB6" s="1054"/>
      <c r="UXC6" s="1054"/>
      <c r="UXD6" s="1054"/>
      <c r="UXE6" s="1054" t="s">
        <v>700</v>
      </c>
      <c r="UXF6" s="1054"/>
      <c r="UXG6" s="1054"/>
      <c r="UXH6" s="1054"/>
      <c r="UXI6" s="1054" t="s">
        <v>700</v>
      </c>
      <c r="UXJ6" s="1054"/>
      <c r="UXK6" s="1054"/>
      <c r="UXL6" s="1054"/>
      <c r="UXM6" s="1054" t="s">
        <v>700</v>
      </c>
      <c r="UXN6" s="1054"/>
      <c r="UXO6" s="1054"/>
      <c r="UXP6" s="1054"/>
      <c r="UXQ6" s="1054" t="s">
        <v>700</v>
      </c>
      <c r="UXR6" s="1054"/>
      <c r="UXS6" s="1054"/>
      <c r="UXT6" s="1054"/>
      <c r="UXU6" s="1054" t="s">
        <v>700</v>
      </c>
      <c r="UXV6" s="1054"/>
      <c r="UXW6" s="1054"/>
      <c r="UXX6" s="1054"/>
      <c r="UXY6" s="1054" t="s">
        <v>700</v>
      </c>
      <c r="UXZ6" s="1054"/>
      <c r="UYA6" s="1054"/>
      <c r="UYB6" s="1054"/>
      <c r="UYC6" s="1054" t="s">
        <v>700</v>
      </c>
      <c r="UYD6" s="1054"/>
      <c r="UYE6" s="1054"/>
      <c r="UYF6" s="1054"/>
      <c r="UYG6" s="1054" t="s">
        <v>700</v>
      </c>
      <c r="UYH6" s="1054"/>
      <c r="UYI6" s="1054"/>
      <c r="UYJ6" s="1054"/>
      <c r="UYK6" s="1054" t="s">
        <v>700</v>
      </c>
      <c r="UYL6" s="1054"/>
      <c r="UYM6" s="1054"/>
      <c r="UYN6" s="1054"/>
      <c r="UYO6" s="1054" t="s">
        <v>700</v>
      </c>
      <c r="UYP6" s="1054"/>
      <c r="UYQ6" s="1054"/>
      <c r="UYR6" s="1054"/>
      <c r="UYS6" s="1054" t="s">
        <v>700</v>
      </c>
      <c r="UYT6" s="1054"/>
      <c r="UYU6" s="1054"/>
      <c r="UYV6" s="1054"/>
      <c r="UYW6" s="1054" t="s">
        <v>700</v>
      </c>
      <c r="UYX6" s="1054"/>
      <c r="UYY6" s="1054"/>
      <c r="UYZ6" s="1054"/>
      <c r="UZA6" s="1054" t="s">
        <v>700</v>
      </c>
      <c r="UZB6" s="1054"/>
      <c r="UZC6" s="1054"/>
      <c r="UZD6" s="1054"/>
      <c r="UZE6" s="1054" t="s">
        <v>700</v>
      </c>
      <c r="UZF6" s="1054"/>
      <c r="UZG6" s="1054"/>
      <c r="UZH6" s="1054"/>
      <c r="UZI6" s="1054" t="s">
        <v>700</v>
      </c>
      <c r="UZJ6" s="1054"/>
      <c r="UZK6" s="1054"/>
      <c r="UZL6" s="1054"/>
      <c r="UZM6" s="1054" t="s">
        <v>700</v>
      </c>
      <c r="UZN6" s="1054"/>
      <c r="UZO6" s="1054"/>
      <c r="UZP6" s="1054"/>
      <c r="UZQ6" s="1054" t="s">
        <v>700</v>
      </c>
      <c r="UZR6" s="1054"/>
      <c r="UZS6" s="1054"/>
      <c r="UZT6" s="1054"/>
      <c r="UZU6" s="1054" t="s">
        <v>700</v>
      </c>
      <c r="UZV6" s="1054"/>
      <c r="UZW6" s="1054"/>
      <c r="UZX6" s="1054"/>
      <c r="UZY6" s="1054" t="s">
        <v>700</v>
      </c>
      <c r="UZZ6" s="1054"/>
      <c r="VAA6" s="1054"/>
      <c r="VAB6" s="1054"/>
      <c r="VAC6" s="1054" t="s">
        <v>700</v>
      </c>
      <c r="VAD6" s="1054"/>
      <c r="VAE6" s="1054"/>
      <c r="VAF6" s="1054"/>
      <c r="VAG6" s="1054" t="s">
        <v>700</v>
      </c>
      <c r="VAH6" s="1054"/>
      <c r="VAI6" s="1054"/>
      <c r="VAJ6" s="1054"/>
      <c r="VAK6" s="1054" t="s">
        <v>700</v>
      </c>
      <c r="VAL6" s="1054"/>
      <c r="VAM6" s="1054"/>
      <c r="VAN6" s="1054"/>
      <c r="VAO6" s="1054" t="s">
        <v>700</v>
      </c>
      <c r="VAP6" s="1054"/>
      <c r="VAQ6" s="1054"/>
      <c r="VAR6" s="1054"/>
      <c r="VAS6" s="1054" t="s">
        <v>700</v>
      </c>
      <c r="VAT6" s="1054"/>
      <c r="VAU6" s="1054"/>
      <c r="VAV6" s="1054"/>
      <c r="VAW6" s="1054" t="s">
        <v>700</v>
      </c>
      <c r="VAX6" s="1054"/>
      <c r="VAY6" s="1054"/>
      <c r="VAZ6" s="1054"/>
      <c r="VBA6" s="1054" t="s">
        <v>700</v>
      </c>
      <c r="VBB6" s="1054"/>
      <c r="VBC6" s="1054"/>
      <c r="VBD6" s="1054"/>
      <c r="VBE6" s="1054" t="s">
        <v>700</v>
      </c>
      <c r="VBF6" s="1054"/>
      <c r="VBG6" s="1054"/>
      <c r="VBH6" s="1054"/>
      <c r="VBI6" s="1054" t="s">
        <v>700</v>
      </c>
      <c r="VBJ6" s="1054"/>
      <c r="VBK6" s="1054"/>
      <c r="VBL6" s="1054"/>
      <c r="VBM6" s="1054" t="s">
        <v>700</v>
      </c>
      <c r="VBN6" s="1054"/>
      <c r="VBO6" s="1054"/>
      <c r="VBP6" s="1054"/>
      <c r="VBQ6" s="1054" t="s">
        <v>700</v>
      </c>
      <c r="VBR6" s="1054"/>
      <c r="VBS6" s="1054"/>
      <c r="VBT6" s="1054"/>
      <c r="VBU6" s="1054" t="s">
        <v>700</v>
      </c>
      <c r="VBV6" s="1054"/>
      <c r="VBW6" s="1054"/>
      <c r="VBX6" s="1054"/>
      <c r="VBY6" s="1054" t="s">
        <v>700</v>
      </c>
      <c r="VBZ6" s="1054"/>
      <c r="VCA6" s="1054"/>
      <c r="VCB6" s="1054"/>
      <c r="VCC6" s="1054" t="s">
        <v>700</v>
      </c>
      <c r="VCD6" s="1054"/>
      <c r="VCE6" s="1054"/>
      <c r="VCF6" s="1054"/>
      <c r="VCG6" s="1054" t="s">
        <v>700</v>
      </c>
      <c r="VCH6" s="1054"/>
      <c r="VCI6" s="1054"/>
      <c r="VCJ6" s="1054"/>
      <c r="VCK6" s="1054" t="s">
        <v>700</v>
      </c>
      <c r="VCL6" s="1054"/>
      <c r="VCM6" s="1054"/>
      <c r="VCN6" s="1054"/>
      <c r="VCO6" s="1054" t="s">
        <v>700</v>
      </c>
      <c r="VCP6" s="1054"/>
      <c r="VCQ6" s="1054"/>
      <c r="VCR6" s="1054"/>
      <c r="VCS6" s="1054" t="s">
        <v>700</v>
      </c>
      <c r="VCT6" s="1054"/>
      <c r="VCU6" s="1054"/>
      <c r="VCV6" s="1054"/>
      <c r="VCW6" s="1054" t="s">
        <v>700</v>
      </c>
      <c r="VCX6" s="1054"/>
      <c r="VCY6" s="1054"/>
      <c r="VCZ6" s="1054"/>
      <c r="VDA6" s="1054" t="s">
        <v>700</v>
      </c>
      <c r="VDB6" s="1054"/>
      <c r="VDC6" s="1054"/>
      <c r="VDD6" s="1054"/>
      <c r="VDE6" s="1054" t="s">
        <v>700</v>
      </c>
      <c r="VDF6" s="1054"/>
      <c r="VDG6" s="1054"/>
      <c r="VDH6" s="1054"/>
      <c r="VDI6" s="1054" t="s">
        <v>700</v>
      </c>
      <c r="VDJ6" s="1054"/>
      <c r="VDK6" s="1054"/>
      <c r="VDL6" s="1054"/>
      <c r="VDM6" s="1054" t="s">
        <v>700</v>
      </c>
      <c r="VDN6" s="1054"/>
      <c r="VDO6" s="1054"/>
      <c r="VDP6" s="1054"/>
      <c r="VDQ6" s="1054" t="s">
        <v>700</v>
      </c>
      <c r="VDR6" s="1054"/>
      <c r="VDS6" s="1054"/>
      <c r="VDT6" s="1054"/>
      <c r="VDU6" s="1054" t="s">
        <v>700</v>
      </c>
      <c r="VDV6" s="1054"/>
      <c r="VDW6" s="1054"/>
      <c r="VDX6" s="1054"/>
      <c r="VDY6" s="1054" t="s">
        <v>700</v>
      </c>
      <c r="VDZ6" s="1054"/>
      <c r="VEA6" s="1054"/>
      <c r="VEB6" s="1054"/>
      <c r="VEC6" s="1054" t="s">
        <v>700</v>
      </c>
      <c r="VED6" s="1054"/>
      <c r="VEE6" s="1054"/>
      <c r="VEF6" s="1054"/>
      <c r="VEG6" s="1054" t="s">
        <v>700</v>
      </c>
      <c r="VEH6" s="1054"/>
      <c r="VEI6" s="1054"/>
      <c r="VEJ6" s="1054"/>
      <c r="VEK6" s="1054" t="s">
        <v>700</v>
      </c>
      <c r="VEL6" s="1054"/>
      <c r="VEM6" s="1054"/>
      <c r="VEN6" s="1054"/>
      <c r="VEO6" s="1054" t="s">
        <v>700</v>
      </c>
      <c r="VEP6" s="1054"/>
      <c r="VEQ6" s="1054"/>
      <c r="VER6" s="1054"/>
      <c r="VES6" s="1054" t="s">
        <v>700</v>
      </c>
      <c r="VET6" s="1054"/>
      <c r="VEU6" s="1054"/>
      <c r="VEV6" s="1054"/>
      <c r="VEW6" s="1054" t="s">
        <v>700</v>
      </c>
      <c r="VEX6" s="1054"/>
      <c r="VEY6" s="1054"/>
      <c r="VEZ6" s="1054"/>
      <c r="VFA6" s="1054" t="s">
        <v>700</v>
      </c>
      <c r="VFB6" s="1054"/>
      <c r="VFC6" s="1054"/>
      <c r="VFD6" s="1054"/>
      <c r="VFE6" s="1054" t="s">
        <v>700</v>
      </c>
      <c r="VFF6" s="1054"/>
      <c r="VFG6" s="1054"/>
      <c r="VFH6" s="1054"/>
      <c r="VFI6" s="1054" t="s">
        <v>700</v>
      </c>
      <c r="VFJ6" s="1054"/>
      <c r="VFK6" s="1054"/>
      <c r="VFL6" s="1054"/>
      <c r="VFM6" s="1054" t="s">
        <v>700</v>
      </c>
      <c r="VFN6" s="1054"/>
      <c r="VFO6" s="1054"/>
      <c r="VFP6" s="1054"/>
      <c r="VFQ6" s="1054" t="s">
        <v>700</v>
      </c>
      <c r="VFR6" s="1054"/>
      <c r="VFS6" s="1054"/>
      <c r="VFT6" s="1054"/>
      <c r="VFU6" s="1054" t="s">
        <v>700</v>
      </c>
      <c r="VFV6" s="1054"/>
      <c r="VFW6" s="1054"/>
      <c r="VFX6" s="1054"/>
      <c r="VFY6" s="1054" t="s">
        <v>700</v>
      </c>
      <c r="VFZ6" s="1054"/>
      <c r="VGA6" s="1054"/>
      <c r="VGB6" s="1054"/>
      <c r="VGC6" s="1054" t="s">
        <v>700</v>
      </c>
      <c r="VGD6" s="1054"/>
      <c r="VGE6" s="1054"/>
      <c r="VGF6" s="1054"/>
      <c r="VGG6" s="1054" t="s">
        <v>700</v>
      </c>
      <c r="VGH6" s="1054"/>
      <c r="VGI6" s="1054"/>
      <c r="VGJ6" s="1054"/>
      <c r="VGK6" s="1054" t="s">
        <v>700</v>
      </c>
      <c r="VGL6" s="1054"/>
      <c r="VGM6" s="1054"/>
      <c r="VGN6" s="1054"/>
      <c r="VGO6" s="1054" t="s">
        <v>700</v>
      </c>
      <c r="VGP6" s="1054"/>
      <c r="VGQ6" s="1054"/>
      <c r="VGR6" s="1054"/>
      <c r="VGS6" s="1054" t="s">
        <v>700</v>
      </c>
      <c r="VGT6" s="1054"/>
      <c r="VGU6" s="1054"/>
      <c r="VGV6" s="1054"/>
      <c r="VGW6" s="1054" t="s">
        <v>700</v>
      </c>
      <c r="VGX6" s="1054"/>
      <c r="VGY6" s="1054"/>
      <c r="VGZ6" s="1054"/>
      <c r="VHA6" s="1054" t="s">
        <v>700</v>
      </c>
      <c r="VHB6" s="1054"/>
      <c r="VHC6" s="1054"/>
      <c r="VHD6" s="1054"/>
      <c r="VHE6" s="1054" t="s">
        <v>700</v>
      </c>
      <c r="VHF6" s="1054"/>
      <c r="VHG6" s="1054"/>
      <c r="VHH6" s="1054"/>
      <c r="VHI6" s="1054" t="s">
        <v>700</v>
      </c>
      <c r="VHJ6" s="1054"/>
      <c r="VHK6" s="1054"/>
      <c r="VHL6" s="1054"/>
      <c r="VHM6" s="1054" t="s">
        <v>700</v>
      </c>
      <c r="VHN6" s="1054"/>
      <c r="VHO6" s="1054"/>
      <c r="VHP6" s="1054"/>
      <c r="VHQ6" s="1054" t="s">
        <v>700</v>
      </c>
      <c r="VHR6" s="1054"/>
      <c r="VHS6" s="1054"/>
      <c r="VHT6" s="1054"/>
      <c r="VHU6" s="1054" t="s">
        <v>700</v>
      </c>
      <c r="VHV6" s="1054"/>
      <c r="VHW6" s="1054"/>
      <c r="VHX6" s="1054"/>
      <c r="VHY6" s="1054" t="s">
        <v>700</v>
      </c>
      <c r="VHZ6" s="1054"/>
      <c r="VIA6" s="1054"/>
      <c r="VIB6" s="1054"/>
      <c r="VIC6" s="1054" t="s">
        <v>700</v>
      </c>
      <c r="VID6" s="1054"/>
      <c r="VIE6" s="1054"/>
      <c r="VIF6" s="1054"/>
      <c r="VIG6" s="1054" t="s">
        <v>700</v>
      </c>
      <c r="VIH6" s="1054"/>
      <c r="VII6" s="1054"/>
      <c r="VIJ6" s="1054"/>
      <c r="VIK6" s="1054" t="s">
        <v>700</v>
      </c>
      <c r="VIL6" s="1054"/>
      <c r="VIM6" s="1054"/>
      <c r="VIN6" s="1054"/>
      <c r="VIO6" s="1054" t="s">
        <v>700</v>
      </c>
      <c r="VIP6" s="1054"/>
      <c r="VIQ6" s="1054"/>
      <c r="VIR6" s="1054"/>
      <c r="VIS6" s="1054" t="s">
        <v>700</v>
      </c>
      <c r="VIT6" s="1054"/>
      <c r="VIU6" s="1054"/>
      <c r="VIV6" s="1054"/>
      <c r="VIW6" s="1054" t="s">
        <v>700</v>
      </c>
      <c r="VIX6" s="1054"/>
      <c r="VIY6" s="1054"/>
      <c r="VIZ6" s="1054"/>
      <c r="VJA6" s="1054" t="s">
        <v>700</v>
      </c>
      <c r="VJB6" s="1054"/>
      <c r="VJC6" s="1054"/>
      <c r="VJD6" s="1054"/>
      <c r="VJE6" s="1054" t="s">
        <v>700</v>
      </c>
      <c r="VJF6" s="1054"/>
      <c r="VJG6" s="1054"/>
      <c r="VJH6" s="1054"/>
      <c r="VJI6" s="1054" t="s">
        <v>700</v>
      </c>
      <c r="VJJ6" s="1054"/>
      <c r="VJK6" s="1054"/>
      <c r="VJL6" s="1054"/>
      <c r="VJM6" s="1054" t="s">
        <v>700</v>
      </c>
      <c r="VJN6" s="1054"/>
      <c r="VJO6" s="1054"/>
      <c r="VJP6" s="1054"/>
      <c r="VJQ6" s="1054" t="s">
        <v>700</v>
      </c>
      <c r="VJR6" s="1054"/>
      <c r="VJS6" s="1054"/>
      <c r="VJT6" s="1054"/>
      <c r="VJU6" s="1054" t="s">
        <v>700</v>
      </c>
      <c r="VJV6" s="1054"/>
      <c r="VJW6" s="1054"/>
      <c r="VJX6" s="1054"/>
      <c r="VJY6" s="1054" t="s">
        <v>700</v>
      </c>
      <c r="VJZ6" s="1054"/>
      <c r="VKA6" s="1054"/>
      <c r="VKB6" s="1054"/>
      <c r="VKC6" s="1054" t="s">
        <v>700</v>
      </c>
      <c r="VKD6" s="1054"/>
      <c r="VKE6" s="1054"/>
      <c r="VKF6" s="1054"/>
      <c r="VKG6" s="1054" t="s">
        <v>700</v>
      </c>
      <c r="VKH6" s="1054"/>
      <c r="VKI6" s="1054"/>
      <c r="VKJ6" s="1054"/>
      <c r="VKK6" s="1054" t="s">
        <v>700</v>
      </c>
      <c r="VKL6" s="1054"/>
      <c r="VKM6" s="1054"/>
      <c r="VKN6" s="1054"/>
      <c r="VKO6" s="1054" t="s">
        <v>700</v>
      </c>
      <c r="VKP6" s="1054"/>
      <c r="VKQ6" s="1054"/>
      <c r="VKR6" s="1054"/>
      <c r="VKS6" s="1054" t="s">
        <v>700</v>
      </c>
      <c r="VKT6" s="1054"/>
      <c r="VKU6" s="1054"/>
      <c r="VKV6" s="1054"/>
      <c r="VKW6" s="1054" t="s">
        <v>700</v>
      </c>
      <c r="VKX6" s="1054"/>
      <c r="VKY6" s="1054"/>
      <c r="VKZ6" s="1054"/>
      <c r="VLA6" s="1054" t="s">
        <v>700</v>
      </c>
      <c r="VLB6" s="1054"/>
      <c r="VLC6" s="1054"/>
      <c r="VLD6" s="1054"/>
      <c r="VLE6" s="1054" t="s">
        <v>700</v>
      </c>
      <c r="VLF6" s="1054"/>
      <c r="VLG6" s="1054"/>
      <c r="VLH6" s="1054"/>
      <c r="VLI6" s="1054" t="s">
        <v>700</v>
      </c>
      <c r="VLJ6" s="1054"/>
      <c r="VLK6" s="1054"/>
      <c r="VLL6" s="1054"/>
      <c r="VLM6" s="1054" t="s">
        <v>700</v>
      </c>
      <c r="VLN6" s="1054"/>
      <c r="VLO6" s="1054"/>
      <c r="VLP6" s="1054"/>
      <c r="VLQ6" s="1054" t="s">
        <v>700</v>
      </c>
      <c r="VLR6" s="1054"/>
      <c r="VLS6" s="1054"/>
      <c r="VLT6" s="1054"/>
      <c r="VLU6" s="1054" t="s">
        <v>700</v>
      </c>
      <c r="VLV6" s="1054"/>
      <c r="VLW6" s="1054"/>
      <c r="VLX6" s="1054"/>
      <c r="VLY6" s="1054" t="s">
        <v>700</v>
      </c>
      <c r="VLZ6" s="1054"/>
      <c r="VMA6" s="1054"/>
      <c r="VMB6" s="1054"/>
      <c r="VMC6" s="1054" t="s">
        <v>700</v>
      </c>
      <c r="VMD6" s="1054"/>
      <c r="VME6" s="1054"/>
      <c r="VMF6" s="1054"/>
      <c r="VMG6" s="1054" t="s">
        <v>700</v>
      </c>
      <c r="VMH6" s="1054"/>
      <c r="VMI6" s="1054"/>
      <c r="VMJ6" s="1054"/>
      <c r="VMK6" s="1054" t="s">
        <v>700</v>
      </c>
      <c r="VML6" s="1054"/>
      <c r="VMM6" s="1054"/>
      <c r="VMN6" s="1054"/>
      <c r="VMO6" s="1054" t="s">
        <v>700</v>
      </c>
      <c r="VMP6" s="1054"/>
      <c r="VMQ6" s="1054"/>
      <c r="VMR6" s="1054"/>
      <c r="VMS6" s="1054" t="s">
        <v>700</v>
      </c>
      <c r="VMT6" s="1054"/>
      <c r="VMU6" s="1054"/>
      <c r="VMV6" s="1054"/>
      <c r="VMW6" s="1054" t="s">
        <v>700</v>
      </c>
      <c r="VMX6" s="1054"/>
      <c r="VMY6" s="1054"/>
      <c r="VMZ6" s="1054"/>
      <c r="VNA6" s="1054" t="s">
        <v>700</v>
      </c>
      <c r="VNB6" s="1054"/>
      <c r="VNC6" s="1054"/>
      <c r="VND6" s="1054"/>
      <c r="VNE6" s="1054" t="s">
        <v>700</v>
      </c>
      <c r="VNF6" s="1054"/>
      <c r="VNG6" s="1054"/>
      <c r="VNH6" s="1054"/>
      <c r="VNI6" s="1054" t="s">
        <v>700</v>
      </c>
      <c r="VNJ6" s="1054"/>
      <c r="VNK6" s="1054"/>
      <c r="VNL6" s="1054"/>
      <c r="VNM6" s="1054" t="s">
        <v>700</v>
      </c>
      <c r="VNN6" s="1054"/>
      <c r="VNO6" s="1054"/>
      <c r="VNP6" s="1054"/>
      <c r="VNQ6" s="1054" t="s">
        <v>700</v>
      </c>
      <c r="VNR6" s="1054"/>
      <c r="VNS6" s="1054"/>
      <c r="VNT6" s="1054"/>
      <c r="VNU6" s="1054" t="s">
        <v>700</v>
      </c>
      <c r="VNV6" s="1054"/>
      <c r="VNW6" s="1054"/>
      <c r="VNX6" s="1054"/>
      <c r="VNY6" s="1054" t="s">
        <v>700</v>
      </c>
      <c r="VNZ6" s="1054"/>
      <c r="VOA6" s="1054"/>
      <c r="VOB6" s="1054"/>
      <c r="VOC6" s="1054" t="s">
        <v>700</v>
      </c>
      <c r="VOD6" s="1054"/>
      <c r="VOE6" s="1054"/>
      <c r="VOF6" s="1054"/>
      <c r="VOG6" s="1054" t="s">
        <v>700</v>
      </c>
      <c r="VOH6" s="1054"/>
      <c r="VOI6" s="1054"/>
      <c r="VOJ6" s="1054"/>
      <c r="VOK6" s="1054" t="s">
        <v>700</v>
      </c>
      <c r="VOL6" s="1054"/>
      <c r="VOM6" s="1054"/>
      <c r="VON6" s="1054"/>
      <c r="VOO6" s="1054" t="s">
        <v>700</v>
      </c>
      <c r="VOP6" s="1054"/>
      <c r="VOQ6" s="1054"/>
      <c r="VOR6" s="1054"/>
      <c r="VOS6" s="1054" t="s">
        <v>700</v>
      </c>
      <c r="VOT6" s="1054"/>
      <c r="VOU6" s="1054"/>
      <c r="VOV6" s="1054"/>
      <c r="VOW6" s="1054" t="s">
        <v>700</v>
      </c>
      <c r="VOX6" s="1054"/>
      <c r="VOY6" s="1054"/>
      <c r="VOZ6" s="1054"/>
      <c r="VPA6" s="1054" t="s">
        <v>700</v>
      </c>
      <c r="VPB6" s="1054"/>
      <c r="VPC6" s="1054"/>
      <c r="VPD6" s="1054"/>
      <c r="VPE6" s="1054" t="s">
        <v>700</v>
      </c>
      <c r="VPF6" s="1054"/>
      <c r="VPG6" s="1054"/>
      <c r="VPH6" s="1054"/>
      <c r="VPI6" s="1054" t="s">
        <v>700</v>
      </c>
      <c r="VPJ6" s="1054"/>
      <c r="VPK6" s="1054"/>
      <c r="VPL6" s="1054"/>
      <c r="VPM6" s="1054" t="s">
        <v>700</v>
      </c>
      <c r="VPN6" s="1054"/>
      <c r="VPO6" s="1054"/>
      <c r="VPP6" s="1054"/>
      <c r="VPQ6" s="1054" t="s">
        <v>700</v>
      </c>
      <c r="VPR6" s="1054"/>
      <c r="VPS6" s="1054"/>
      <c r="VPT6" s="1054"/>
      <c r="VPU6" s="1054" t="s">
        <v>700</v>
      </c>
      <c r="VPV6" s="1054"/>
      <c r="VPW6" s="1054"/>
      <c r="VPX6" s="1054"/>
      <c r="VPY6" s="1054" t="s">
        <v>700</v>
      </c>
      <c r="VPZ6" s="1054"/>
      <c r="VQA6" s="1054"/>
      <c r="VQB6" s="1054"/>
      <c r="VQC6" s="1054" t="s">
        <v>700</v>
      </c>
      <c r="VQD6" s="1054"/>
      <c r="VQE6" s="1054"/>
      <c r="VQF6" s="1054"/>
      <c r="VQG6" s="1054" t="s">
        <v>700</v>
      </c>
      <c r="VQH6" s="1054"/>
      <c r="VQI6" s="1054"/>
      <c r="VQJ6" s="1054"/>
      <c r="VQK6" s="1054" t="s">
        <v>700</v>
      </c>
      <c r="VQL6" s="1054"/>
      <c r="VQM6" s="1054"/>
      <c r="VQN6" s="1054"/>
      <c r="VQO6" s="1054" t="s">
        <v>700</v>
      </c>
      <c r="VQP6" s="1054"/>
      <c r="VQQ6" s="1054"/>
      <c r="VQR6" s="1054"/>
      <c r="VQS6" s="1054" t="s">
        <v>700</v>
      </c>
      <c r="VQT6" s="1054"/>
      <c r="VQU6" s="1054"/>
      <c r="VQV6" s="1054"/>
      <c r="VQW6" s="1054" t="s">
        <v>700</v>
      </c>
      <c r="VQX6" s="1054"/>
      <c r="VQY6" s="1054"/>
      <c r="VQZ6" s="1054"/>
      <c r="VRA6" s="1054" t="s">
        <v>700</v>
      </c>
      <c r="VRB6" s="1054"/>
      <c r="VRC6" s="1054"/>
      <c r="VRD6" s="1054"/>
      <c r="VRE6" s="1054" t="s">
        <v>700</v>
      </c>
      <c r="VRF6" s="1054"/>
      <c r="VRG6" s="1054"/>
      <c r="VRH6" s="1054"/>
      <c r="VRI6" s="1054" t="s">
        <v>700</v>
      </c>
      <c r="VRJ6" s="1054"/>
      <c r="VRK6" s="1054"/>
      <c r="VRL6" s="1054"/>
      <c r="VRM6" s="1054" t="s">
        <v>700</v>
      </c>
      <c r="VRN6" s="1054"/>
      <c r="VRO6" s="1054"/>
      <c r="VRP6" s="1054"/>
      <c r="VRQ6" s="1054" t="s">
        <v>700</v>
      </c>
      <c r="VRR6" s="1054"/>
      <c r="VRS6" s="1054"/>
      <c r="VRT6" s="1054"/>
      <c r="VRU6" s="1054" t="s">
        <v>700</v>
      </c>
      <c r="VRV6" s="1054"/>
      <c r="VRW6" s="1054"/>
      <c r="VRX6" s="1054"/>
      <c r="VRY6" s="1054" t="s">
        <v>700</v>
      </c>
      <c r="VRZ6" s="1054"/>
      <c r="VSA6" s="1054"/>
      <c r="VSB6" s="1054"/>
      <c r="VSC6" s="1054" t="s">
        <v>700</v>
      </c>
      <c r="VSD6" s="1054"/>
      <c r="VSE6" s="1054"/>
      <c r="VSF6" s="1054"/>
      <c r="VSG6" s="1054" t="s">
        <v>700</v>
      </c>
      <c r="VSH6" s="1054"/>
      <c r="VSI6" s="1054"/>
      <c r="VSJ6" s="1054"/>
      <c r="VSK6" s="1054" t="s">
        <v>700</v>
      </c>
      <c r="VSL6" s="1054"/>
      <c r="VSM6" s="1054"/>
      <c r="VSN6" s="1054"/>
      <c r="VSO6" s="1054" t="s">
        <v>700</v>
      </c>
      <c r="VSP6" s="1054"/>
      <c r="VSQ6" s="1054"/>
      <c r="VSR6" s="1054"/>
      <c r="VSS6" s="1054" t="s">
        <v>700</v>
      </c>
      <c r="VST6" s="1054"/>
      <c r="VSU6" s="1054"/>
      <c r="VSV6" s="1054"/>
      <c r="VSW6" s="1054" t="s">
        <v>700</v>
      </c>
      <c r="VSX6" s="1054"/>
      <c r="VSY6" s="1054"/>
      <c r="VSZ6" s="1054"/>
      <c r="VTA6" s="1054" t="s">
        <v>700</v>
      </c>
      <c r="VTB6" s="1054"/>
      <c r="VTC6" s="1054"/>
      <c r="VTD6" s="1054"/>
      <c r="VTE6" s="1054" t="s">
        <v>700</v>
      </c>
      <c r="VTF6" s="1054"/>
      <c r="VTG6" s="1054"/>
      <c r="VTH6" s="1054"/>
      <c r="VTI6" s="1054" t="s">
        <v>700</v>
      </c>
      <c r="VTJ6" s="1054"/>
      <c r="VTK6" s="1054"/>
      <c r="VTL6" s="1054"/>
      <c r="VTM6" s="1054" t="s">
        <v>700</v>
      </c>
      <c r="VTN6" s="1054"/>
      <c r="VTO6" s="1054"/>
      <c r="VTP6" s="1054"/>
      <c r="VTQ6" s="1054" t="s">
        <v>700</v>
      </c>
      <c r="VTR6" s="1054"/>
      <c r="VTS6" s="1054"/>
      <c r="VTT6" s="1054"/>
      <c r="VTU6" s="1054" t="s">
        <v>700</v>
      </c>
      <c r="VTV6" s="1054"/>
      <c r="VTW6" s="1054"/>
      <c r="VTX6" s="1054"/>
      <c r="VTY6" s="1054" t="s">
        <v>700</v>
      </c>
      <c r="VTZ6" s="1054"/>
      <c r="VUA6" s="1054"/>
      <c r="VUB6" s="1054"/>
      <c r="VUC6" s="1054" t="s">
        <v>700</v>
      </c>
      <c r="VUD6" s="1054"/>
      <c r="VUE6" s="1054"/>
      <c r="VUF6" s="1054"/>
      <c r="VUG6" s="1054" t="s">
        <v>700</v>
      </c>
      <c r="VUH6" s="1054"/>
      <c r="VUI6" s="1054"/>
      <c r="VUJ6" s="1054"/>
      <c r="VUK6" s="1054" t="s">
        <v>700</v>
      </c>
      <c r="VUL6" s="1054"/>
      <c r="VUM6" s="1054"/>
      <c r="VUN6" s="1054"/>
      <c r="VUO6" s="1054" t="s">
        <v>700</v>
      </c>
      <c r="VUP6" s="1054"/>
      <c r="VUQ6" s="1054"/>
      <c r="VUR6" s="1054"/>
      <c r="VUS6" s="1054" t="s">
        <v>700</v>
      </c>
      <c r="VUT6" s="1054"/>
      <c r="VUU6" s="1054"/>
      <c r="VUV6" s="1054"/>
      <c r="VUW6" s="1054" t="s">
        <v>700</v>
      </c>
      <c r="VUX6" s="1054"/>
      <c r="VUY6" s="1054"/>
      <c r="VUZ6" s="1054"/>
      <c r="VVA6" s="1054" t="s">
        <v>700</v>
      </c>
      <c r="VVB6" s="1054"/>
      <c r="VVC6" s="1054"/>
      <c r="VVD6" s="1054"/>
      <c r="VVE6" s="1054" t="s">
        <v>700</v>
      </c>
      <c r="VVF6" s="1054"/>
      <c r="VVG6" s="1054"/>
      <c r="VVH6" s="1054"/>
      <c r="VVI6" s="1054" t="s">
        <v>700</v>
      </c>
      <c r="VVJ6" s="1054"/>
      <c r="VVK6" s="1054"/>
      <c r="VVL6" s="1054"/>
      <c r="VVM6" s="1054" t="s">
        <v>700</v>
      </c>
      <c r="VVN6" s="1054"/>
      <c r="VVO6" s="1054"/>
      <c r="VVP6" s="1054"/>
      <c r="VVQ6" s="1054" t="s">
        <v>700</v>
      </c>
      <c r="VVR6" s="1054"/>
      <c r="VVS6" s="1054"/>
      <c r="VVT6" s="1054"/>
      <c r="VVU6" s="1054" t="s">
        <v>700</v>
      </c>
      <c r="VVV6" s="1054"/>
      <c r="VVW6" s="1054"/>
      <c r="VVX6" s="1054"/>
      <c r="VVY6" s="1054" t="s">
        <v>700</v>
      </c>
      <c r="VVZ6" s="1054"/>
      <c r="VWA6" s="1054"/>
      <c r="VWB6" s="1054"/>
      <c r="VWC6" s="1054" t="s">
        <v>700</v>
      </c>
      <c r="VWD6" s="1054"/>
      <c r="VWE6" s="1054"/>
      <c r="VWF6" s="1054"/>
      <c r="VWG6" s="1054" t="s">
        <v>700</v>
      </c>
      <c r="VWH6" s="1054"/>
      <c r="VWI6" s="1054"/>
      <c r="VWJ6" s="1054"/>
      <c r="VWK6" s="1054" t="s">
        <v>700</v>
      </c>
      <c r="VWL6" s="1054"/>
      <c r="VWM6" s="1054"/>
      <c r="VWN6" s="1054"/>
      <c r="VWO6" s="1054" t="s">
        <v>700</v>
      </c>
      <c r="VWP6" s="1054"/>
      <c r="VWQ6" s="1054"/>
      <c r="VWR6" s="1054"/>
      <c r="VWS6" s="1054" t="s">
        <v>700</v>
      </c>
      <c r="VWT6" s="1054"/>
      <c r="VWU6" s="1054"/>
      <c r="VWV6" s="1054"/>
      <c r="VWW6" s="1054" t="s">
        <v>700</v>
      </c>
      <c r="VWX6" s="1054"/>
      <c r="VWY6" s="1054"/>
      <c r="VWZ6" s="1054"/>
      <c r="VXA6" s="1054" t="s">
        <v>700</v>
      </c>
      <c r="VXB6" s="1054"/>
      <c r="VXC6" s="1054"/>
      <c r="VXD6" s="1054"/>
      <c r="VXE6" s="1054" t="s">
        <v>700</v>
      </c>
      <c r="VXF6" s="1054"/>
      <c r="VXG6" s="1054"/>
      <c r="VXH6" s="1054"/>
      <c r="VXI6" s="1054" t="s">
        <v>700</v>
      </c>
      <c r="VXJ6" s="1054"/>
      <c r="VXK6" s="1054"/>
      <c r="VXL6" s="1054"/>
      <c r="VXM6" s="1054" t="s">
        <v>700</v>
      </c>
      <c r="VXN6" s="1054"/>
      <c r="VXO6" s="1054"/>
      <c r="VXP6" s="1054"/>
      <c r="VXQ6" s="1054" t="s">
        <v>700</v>
      </c>
      <c r="VXR6" s="1054"/>
      <c r="VXS6" s="1054"/>
      <c r="VXT6" s="1054"/>
      <c r="VXU6" s="1054" t="s">
        <v>700</v>
      </c>
      <c r="VXV6" s="1054"/>
      <c r="VXW6" s="1054"/>
      <c r="VXX6" s="1054"/>
      <c r="VXY6" s="1054" t="s">
        <v>700</v>
      </c>
      <c r="VXZ6" s="1054"/>
      <c r="VYA6" s="1054"/>
      <c r="VYB6" s="1054"/>
      <c r="VYC6" s="1054" t="s">
        <v>700</v>
      </c>
      <c r="VYD6" s="1054"/>
      <c r="VYE6" s="1054"/>
      <c r="VYF6" s="1054"/>
      <c r="VYG6" s="1054" t="s">
        <v>700</v>
      </c>
      <c r="VYH6" s="1054"/>
      <c r="VYI6" s="1054"/>
      <c r="VYJ6" s="1054"/>
      <c r="VYK6" s="1054" t="s">
        <v>700</v>
      </c>
      <c r="VYL6" s="1054"/>
      <c r="VYM6" s="1054"/>
      <c r="VYN6" s="1054"/>
      <c r="VYO6" s="1054" t="s">
        <v>700</v>
      </c>
      <c r="VYP6" s="1054"/>
      <c r="VYQ6" s="1054"/>
      <c r="VYR6" s="1054"/>
      <c r="VYS6" s="1054" t="s">
        <v>700</v>
      </c>
      <c r="VYT6" s="1054"/>
      <c r="VYU6" s="1054"/>
      <c r="VYV6" s="1054"/>
      <c r="VYW6" s="1054" t="s">
        <v>700</v>
      </c>
      <c r="VYX6" s="1054"/>
      <c r="VYY6" s="1054"/>
      <c r="VYZ6" s="1054"/>
      <c r="VZA6" s="1054" t="s">
        <v>700</v>
      </c>
      <c r="VZB6" s="1054"/>
      <c r="VZC6" s="1054"/>
      <c r="VZD6" s="1054"/>
      <c r="VZE6" s="1054" t="s">
        <v>700</v>
      </c>
      <c r="VZF6" s="1054"/>
      <c r="VZG6" s="1054"/>
      <c r="VZH6" s="1054"/>
      <c r="VZI6" s="1054" t="s">
        <v>700</v>
      </c>
      <c r="VZJ6" s="1054"/>
      <c r="VZK6" s="1054"/>
      <c r="VZL6" s="1054"/>
      <c r="VZM6" s="1054" t="s">
        <v>700</v>
      </c>
      <c r="VZN6" s="1054"/>
      <c r="VZO6" s="1054"/>
      <c r="VZP6" s="1054"/>
      <c r="VZQ6" s="1054" t="s">
        <v>700</v>
      </c>
      <c r="VZR6" s="1054"/>
      <c r="VZS6" s="1054"/>
      <c r="VZT6" s="1054"/>
      <c r="VZU6" s="1054" t="s">
        <v>700</v>
      </c>
      <c r="VZV6" s="1054"/>
      <c r="VZW6" s="1054"/>
      <c r="VZX6" s="1054"/>
      <c r="VZY6" s="1054" t="s">
        <v>700</v>
      </c>
      <c r="VZZ6" s="1054"/>
      <c r="WAA6" s="1054"/>
      <c r="WAB6" s="1054"/>
      <c r="WAC6" s="1054" t="s">
        <v>700</v>
      </c>
      <c r="WAD6" s="1054"/>
      <c r="WAE6" s="1054"/>
      <c r="WAF6" s="1054"/>
      <c r="WAG6" s="1054" t="s">
        <v>700</v>
      </c>
      <c r="WAH6" s="1054"/>
      <c r="WAI6" s="1054"/>
      <c r="WAJ6" s="1054"/>
      <c r="WAK6" s="1054" t="s">
        <v>700</v>
      </c>
      <c r="WAL6" s="1054"/>
      <c r="WAM6" s="1054"/>
      <c r="WAN6" s="1054"/>
      <c r="WAO6" s="1054" t="s">
        <v>700</v>
      </c>
      <c r="WAP6" s="1054"/>
      <c r="WAQ6" s="1054"/>
      <c r="WAR6" s="1054"/>
      <c r="WAS6" s="1054" t="s">
        <v>700</v>
      </c>
      <c r="WAT6" s="1054"/>
      <c r="WAU6" s="1054"/>
      <c r="WAV6" s="1054"/>
      <c r="WAW6" s="1054" t="s">
        <v>700</v>
      </c>
      <c r="WAX6" s="1054"/>
      <c r="WAY6" s="1054"/>
      <c r="WAZ6" s="1054"/>
      <c r="WBA6" s="1054" t="s">
        <v>700</v>
      </c>
      <c r="WBB6" s="1054"/>
      <c r="WBC6" s="1054"/>
      <c r="WBD6" s="1054"/>
      <c r="WBE6" s="1054" t="s">
        <v>700</v>
      </c>
      <c r="WBF6" s="1054"/>
      <c r="WBG6" s="1054"/>
      <c r="WBH6" s="1054"/>
      <c r="WBI6" s="1054" t="s">
        <v>700</v>
      </c>
      <c r="WBJ6" s="1054"/>
      <c r="WBK6" s="1054"/>
      <c r="WBL6" s="1054"/>
      <c r="WBM6" s="1054" t="s">
        <v>700</v>
      </c>
      <c r="WBN6" s="1054"/>
      <c r="WBO6" s="1054"/>
      <c r="WBP6" s="1054"/>
      <c r="WBQ6" s="1054" t="s">
        <v>700</v>
      </c>
      <c r="WBR6" s="1054"/>
      <c r="WBS6" s="1054"/>
      <c r="WBT6" s="1054"/>
      <c r="WBU6" s="1054" t="s">
        <v>700</v>
      </c>
      <c r="WBV6" s="1054"/>
      <c r="WBW6" s="1054"/>
      <c r="WBX6" s="1054"/>
      <c r="WBY6" s="1054" t="s">
        <v>700</v>
      </c>
      <c r="WBZ6" s="1054"/>
      <c r="WCA6" s="1054"/>
      <c r="WCB6" s="1054"/>
      <c r="WCC6" s="1054" t="s">
        <v>700</v>
      </c>
      <c r="WCD6" s="1054"/>
      <c r="WCE6" s="1054"/>
      <c r="WCF6" s="1054"/>
      <c r="WCG6" s="1054" t="s">
        <v>700</v>
      </c>
      <c r="WCH6" s="1054"/>
      <c r="WCI6" s="1054"/>
      <c r="WCJ6" s="1054"/>
      <c r="WCK6" s="1054" t="s">
        <v>700</v>
      </c>
      <c r="WCL6" s="1054"/>
      <c r="WCM6" s="1054"/>
      <c r="WCN6" s="1054"/>
      <c r="WCO6" s="1054" t="s">
        <v>700</v>
      </c>
      <c r="WCP6" s="1054"/>
      <c r="WCQ6" s="1054"/>
      <c r="WCR6" s="1054"/>
      <c r="WCS6" s="1054" t="s">
        <v>700</v>
      </c>
      <c r="WCT6" s="1054"/>
      <c r="WCU6" s="1054"/>
      <c r="WCV6" s="1054"/>
      <c r="WCW6" s="1054" t="s">
        <v>700</v>
      </c>
      <c r="WCX6" s="1054"/>
      <c r="WCY6" s="1054"/>
      <c r="WCZ6" s="1054"/>
      <c r="WDA6" s="1054" t="s">
        <v>700</v>
      </c>
      <c r="WDB6" s="1054"/>
      <c r="WDC6" s="1054"/>
      <c r="WDD6" s="1054"/>
      <c r="WDE6" s="1054" t="s">
        <v>700</v>
      </c>
      <c r="WDF6" s="1054"/>
      <c r="WDG6" s="1054"/>
      <c r="WDH6" s="1054"/>
      <c r="WDI6" s="1054" t="s">
        <v>700</v>
      </c>
      <c r="WDJ6" s="1054"/>
      <c r="WDK6" s="1054"/>
      <c r="WDL6" s="1054"/>
      <c r="WDM6" s="1054" t="s">
        <v>700</v>
      </c>
      <c r="WDN6" s="1054"/>
      <c r="WDO6" s="1054"/>
      <c r="WDP6" s="1054"/>
      <c r="WDQ6" s="1054" t="s">
        <v>700</v>
      </c>
      <c r="WDR6" s="1054"/>
      <c r="WDS6" s="1054"/>
      <c r="WDT6" s="1054"/>
      <c r="WDU6" s="1054" t="s">
        <v>700</v>
      </c>
      <c r="WDV6" s="1054"/>
      <c r="WDW6" s="1054"/>
      <c r="WDX6" s="1054"/>
      <c r="WDY6" s="1054" t="s">
        <v>700</v>
      </c>
      <c r="WDZ6" s="1054"/>
      <c r="WEA6" s="1054"/>
      <c r="WEB6" s="1054"/>
      <c r="WEC6" s="1054" t="s">
        <v>700</v>
      </c>
      <c r="WED6" s="1054"/>
      <c r="WEE6" s="1054"/>
      <c r="WEF6" s="1054"/>
      <c r="WEG6" s="1054" t="s">
        <v>700</v>
      </c>
      <c r="WEH6" s="1054"/>
      <c r="WEI6" s="1054"/>
      <c r="WEJ6" s="1054"/>
      <c r="WEK6" s="1054" t="s">
        <v>700</v>
      </c>
      <c r="WEL6" s="1054"/>
      <c r="WEM6" s="1054"/>
      <c r="WEN6" s="1054"/>
      <c r="WEO6" s="1054" t="s">
        <v>700</v>
      </c>
      <c r="WEP6" s="1054"/>
      <c r="WEQ6" s="1054"/>
      <c r="WER6" s="1054"/>
      <c r="WES6" s="1054" t="s">
        <v>700</v>
      </c>
      <c r="WET6" s="1054"/>
      <c r="WEU6" s="1054"/>
      <c r="WEV6" s="1054"/>
      <c r="WEW6" s="1054" t="s">
        <v>700</v>
      </c>
      <c r="WEX6" s="1054"/>
      <c r="WEY6" s="1054"/>
      <c r="WEZ6" s="1054"/>
      <c r="WFA6" s="1054" t="s">
        <v>700</v>
      </c>
      <c r="WFB6" s="1054"/>
      <c r="WFC6" s="1054"/>
      <c r="WFD6" s="1054"/>
      <c r="WFE6" s="1054" t="s">
        <v>700</v>
      </c>
      <c r="WFF6" s="1054"/>
      <c r="WFG6" s="1054"/>
      <c r="WFH6" s="1054"/>
      <c r="WFI6" s="1054" t="s">
        <v>700</v>
      </c>
      <c r="WFJ6" s="1054"/>
      <c r="WFK6" s="1054"/>
      <c r="WFL6" s="1054"/>
      <c r="WFM6" s="1054" t="s">
        <v>700</v>
      </c>
      <c r="WFN6" s="1054"/>
      <c r="WFO6" s="1054"/>
      <c r="WFP6" s="1054"/>
      <c r="WFQ6" s="1054" t="s">
        <v>700</v>
      </c>
      <c r="WFR6" s="1054"/>
      <c r="WFS6" s="1054"/>
      <c r="WFT6" s="1054"/>
      <c r="WFU6" s="1054" t="s">
        <v>700</v>
      </c>
      <c r="WFV6" s="1054"/>
      <c r="WFW6" s="1054"/>
      <c r="WFX6" s="1054"/>
      <c r="WFY6" s="1054" t="s">
        <v>700</v>
      </c>
      <c r="WFZ6" s="1054"/>
      <c r="WGA6" s="1054"/>
      <c r="WGB6" s="1054"/>
      <c r="WGC6" s="1054" t="s">
        <v>700</v>
      </c>
      <c r="WGD6" s="1054"/>
      <c r="WGE6" s="1054"/>
      <c r="WGF6" s="1054"/>
      <c r="WGG6" s="1054" t="s">
        <v>700</v>
      </c>
      <c r="WGH6" s="1054"/>
      <c r="WGI6" s="1054"/>
      <c r="WGJ6" s="1054"/>
      <c r="WGK6" s="1054" t="s">
        <v>700</v>
      </c>
      <c r="WGL6" s="1054"/>
      <c r="WGM6" s="1054"/>
      <c r="WGN6" s="1054"/>
      <c r="WGO6" s="1054" t="s">
        <v>700</v>
      </c>
      <c r="WGP6" s="1054"/>
      <c r="WGQ6" s="1054"/>
      <c r="WGR6" s="1054"/>
      <c r="WGS6" s="1054" t="s">
        <v>700</v>
      </c>
      <c r="WGT6" s="1054"/>
      <c r="WGU6" s="1054"/>
      <c r="WGV6" s="1054"/>
      <c r="WGW6" s="1054" t="s">
        <v>700</v>
      </c>
      <c r="WGX6" s="1054"/>
      <c r="WGY6" s="1054"/>
      <c r="WGZ6" s="1054"/>
      <c r="WHA6" s="1054" t="s">
        <v>700</v>
      </c>
      <c r="WHB6" s="1054"/>
      <c r="WHC6" s="1054"/>
      <c r="WHD6" s="1054"/>
      <c r="WHE6" s="1054" t="s">
        <v>700</v>
      </c>
      <c r="WHF6" s="1054"/>
      <c r="WHG6" s="1054"/>
      <c r="WHH6" s="1054"/>
      <c r="WHI6" s="1054" t="s">
        <v>700</v>
      </c>
      <c r="WHJ6" s="1054"/>
      <c r="WHK6" s="1054"/>
      <c r="WHL6" s="1054"/>
      <c r="WHM6" s="1054" t="s">
        <v>700</v>
      </c>
      <c r="WHN6" s="1054"/>
      <c r="WHO6" s="1054"/>
      <c r="WHP6" s="1054"/>
      <c r="WHQ6" s="1054" t="s">
        <v>700</v>
      </c>
      <c r="WHR6" s="1054"/>
      <c r="WHS6" s="1054"/>
      <c r="WHT6" s="1054"/>
      <c r="WHU6" s="1054" t="s">
        <v>700</v>
      </c>
      <c r="WHV6" s="1054"/>
      <c r="WHW6" s="1054"/>
      <c r="WHX6" s="1054"/>
      <c r="WHY6" s="1054" t="s">
        <v>700</v>
      </c>
      <c r="WHZ6" s="1054"/>
      <c r="WIA6" s="1054"/>
      <c r="WIB6" s="1054"/>
      <c r="WIC6" s="1054" t="s">
        <v>700</v>
      </c>
      <c r="WID6" s="1054"/>
      <c r="WIE6" s="1054"/>
      <c r="WIF6" s="1054"/>
      <c r="WIG6" s="1054" t="s">
        <v>700</v>
      </c>
      <c r="WIH6" s="1054"/>
      <c r="WII6" s="1054"/>
      <c r="WIJ6" s="1054"/>
      <c r="WIK6" s="1054" t="s">
        <v>700</v>
      </c>
      <c r="WIL6" s="1054"/>
      <c r="WIM6" s="1054"/>
      <c r="WIN6" s="1054"/>
      <c r="WIO6" s="1054" t="s">
        <v>700</v>
      </c>
      <c r="WIP6" s="1054"/>
      <c r="WIQ6" s="1054"/>
      <c r="WIR6" s="1054"/>
      <c r="WIS6" s="1054" t="s">
        <v>700</v>
      </c>
      <c r="WIT6" s="1054"/>
      <c r="WIU6" s="1054"/>
      <c r="WIV6" s="1054"/>
      <c r="WIW6" s="1054" t="s">
        <v>700</v>
      </c>
      <c r="WIX6" s="1054"/>
      <c r="WIY6" s="1054"/>
      <c r="WIZ6" s="1054"/>
      <c r="WJA6" s="1054" t="s">
        <v>700</v>
      </c>
      <c r="WJB6" s="1054"/>
      <c r="WJC6" s="1054"/>
      <c r="WJD6" s="1054"/>
      <c r="WJE6" s="1054" t="s">
        <v>700</v>
      </c>
      <c r="WJF6" s="1054"/>
      <c r="WJG6" s="1054"/>
      <c r="WJH6" s="1054"/>
      <c r="WJI6" s="1054" t="s">
        <v>700</v>
      </c>
      <c r="WJJ6" s="1054"/>
      <c r="WJK6" s="1054"/>
      <c r="WJL6" s="1054"/>
      <c r="WJM6" s="1054" t="s">
        <v>700</v>
      </c>
      <c r="WJN6" s="1054"/>
      <c r="WJO6" s="1054"/>
      <c r="WJP6" s="1054"/>
      <c r="WJQ6" s="1054" t="s">
        <v>700</v>
      </c>
      <c r="WJR6" s="1054"/>
      <c r="WJS6" s="1054"/>
      <c r="WJT6" s="1054"/>
      <c r="WJU6" s="1054" t="s">
        <v>700</v>
      </c>
      <c r="WJV6" s="1054"/>
      <c r="WJW6" s="1054"/>
      <c r="WJX6" s="1054"/>
      <c r="WJY6" s="1054" t="s">
        <v>700</v>
      </c>
      <c r="WJZ6" s="1054"/>
      <c r="WKA6" s="1054"/>
      <c r="WKB6" s="1054"/>
      <c r="WKC6" s="1054" t="s">
        <v>700</v>
      </c>
      <c r="WKD6" s="1054"/>
      <c r="WKE6" s="1054"/>
      <c r="WKF6" s="1054"/>
      <c r="WKG6" s="1054" t="s">
        <v>700</v>
      </c>
      <c r="WKH6" s="1054"/>
      <c r="WKI6" s="1054"/>
      <c r="WKJ6" s="1054"/>
      <c r="WKK6" s="1054" t="s">
        <v>700</v>
      </c>
      <c r="WKL6" s="1054"/>
      <c r="WKM6" s="1054"/>
      <c r="WKN6" s="1054"/>
      <c r="WKO6" s="1054" t="s">
        <v>700</v>
      </c>
      <c r="WKP6" s="1054"/>
      <c r="WKQ6" s="1054"/>
      <c r="WKR6" s="1054"/>
      <c r="WKS6" s="1054" t="s">
        <v>700</v>
      </c>
      <c r="WKT6" s="1054"/>
      <c r="WKU6" s="1054"/>
      <c r="WKV6" s="1054"/>
      <c r="WKW6" s="1054" t="s">
        <v>700</v>
      </c>
      <c r="WKX6" s="1054"/>
      <c r="WKY6" s="1054"/>
      <c r="WKZ6" s="1054"/>
      <c r="WLA6" s="1054" t="s">
        <v>700</v>
      </c>
      <c r="WLB6" s="1054"/>
      <c r="WLC6" s="1054"/>
      <c r="WLD6" s="1054"/>
      <c r="WLE6" s="1054" t="s">
        <v>700</v>
      </c>
      <c r="WLF6" s="1054"/>
      <c r="WLG6" s="1054"/>
      <c r="WLH6" s="1054"/>
      <c r="WLI6" s="1054" t="s">
        <v>700</v>
      </c>
      <c r="WLJ6" s="1054"/>
      <c r="WLK6" s="1054"/>
      <c r="WLL6" s="1054"/>
      <c r="WLM6" s="1054" t="s">
        <v>700</v>
      </c>
      <c r="WLN6" s="1054"/>
      <c r="WLO6" s="1054"/>
      <c r="WLP6" s="1054"/>
      <c r="WLQ6" s="1054" t="s">
        <v>700</v>
      </c>
      <c r="WLR6" s="1054"/>
      <c r="WLS6" s="1054"/>
      <c r="WLT6" s="1054"/>
      <c r="WLU6" s="1054" t="s">
        <v>700</v>
      </c>
      <c r="WLV6" s="1054"/>
      <c r="WLW6" s="1054"/>
      <c r="WLX6" s="1054"/>
      <c r="WLY6" s="1054" t="s">
        <v>700</v>
      </c>
      <c r="WLZ6" s="1054"/>
      <c r="WMA6" s="1054"/>
      <c r="WMB6" s="1054"/>
      <c r="WMC6" s="1054" t="s">
        <v>700</v>
      </c>
      <c r="WMD6" s="1054"/>
      <c r="WME6" s="1054"/>
      <c r="WMF6" s="1054"/>
      <c r="WMG6" s="1054" t="s">
        <v>700</v>
      </c>
      <c r="WMH6" s="1054"/>
      <c r="WMI6" s="1054"/>
      <c r="WMJ6" s="1054"/>
      <c r="WMK6" s="1054" t="s">
        <v>700</v>
      </c>
      <c r="WML6" s="1054"/>
      <c r="WMM6" s="1054"/>
      <c r="WMN6" s="1054"/>
      <c r="WMO6" s="1054" t="s">
        <v>700</v>
      </c>
      <c r="WMP6" s="1054"/>
      <c r="WMQ6" s="1054"/>
      <c r="WMR6" s="1054"/>
      <c r="WMS6" s="1054" t="s">
        <v>700</v>
      </c>
      <c r="WMT6" s="1054"/>
      <c r="WMU6" s="1054"/>
      <c r="WMV6" s="1054"/>
      <c r="WMW6" s="1054" t="s">
        <v>700</v>
      </c>
      <c r="WMX6" s="1054"/>
      <c r="WMY6" s="1054"/>
      <c r="WMZ6" s="1054"/>
      <c r="WNA6" s="1054" t="s">
        <v>700</v>
      </c>
      <c r="WNB6" s="1054"/>
      <c r="WNC6" s="1054"/>
      <c r="WND6" s="1054"/>
      <c r="WNE6" s="1054" t="s">
        <v>700</v>
      </c>
      <c r="WNF6" s="1054"/>
      <c r="WNG6" s="1054"/>
      <c r="WNH6" s="1054"/>
      <c r="WNI6" s="1054" t="s">
        <v>700</v>
      </c>
      <c r="WNJ6" s="1054"/>
      <c r="WNK6" s="1054"/>
      <c r="WNL6" s="1054"/>
      <c r="WNM6" s="1054" t="s">
        <v>700</v>
      </c>
      <c r="WNN6" s="1054"/>
      <c r="WNO6" s="1054"/>
      <c r="WNP6" s="1054"/>
      <c r="WNQ6" s="1054" t="s">
        <v>700</v>
      </c>
      <c r="WNR6" s="1054"/>
      <c r="WNS6" s="1054"/>
      <c r="WNT6" s="1054"/>
      <c r="WNU6" s="1054" t="s">
        <v>700</v>
      </c>
      <c r="WNV6" s="1054"/>
      <c r="WNW6" s="1054"/>
      <c r="WNX6" s="1054"/>
      <c r="WNY6" s="1054" t="s">
        <v>700</v>
      </c>
      <c r="WNZ6" s="1054"/>
      <c r="WOA6" s="1054"/>
      <c r="WOB6" s="1054"/>
      <c r="WOC6" s="1054" t="s">
        <v>700</v>
      </c>
      <c r="WOD6" s="1054"/>
      <c r="WOE6" s="1054"/>
      <c r="WOF6" s="1054"/>
      <c r="WOG6" s="1054" t="s">
        <v>700</v>
      </c>
      <c r="WOH6" s="1054"/>
      <c r="WOI6" s="1054"/>
      <c r="WOJ6" s="1054"/>
      <c r="WOK6" s="1054" t="s">
        <v>700</v>
      </c>
      <c r="WOL6" s="1054"/>
      <c r="WOM6" s="1054"/>
      <c r="WON6" s="1054"/>
      <c r="WOO6" s="1054" t="s">
        <v>700</v>
      </c>
      <c r="WOP6" s="1054"/>
      <c r="WOQ6" s="1054"/>
      <c r="WOR6" s="1054"/>
      <c r="WOS6" s="1054" t="s">
        <v>700</v>
      </c>
      <c r="WOT6" s="1054"/>
      <c r="WOU6" s="1054"/>
      <c r="WOV6" s="1054"/>
      <c r="WOW6" s="1054" t="s">
        <v>700</v>
      </c>
      <c r="WOX6" s="1054"/>
      <c r="WOY6" s="1054"/>
      <c r="WOZ6" s="1054"/>
      <c r="WPA6" s="1054" t="s">
        <v>700</v>
      </c>
      <c r="WPB6" s="1054"/>
      <c r="WPC6" s="1054"/>
      <c r="WPD6" s="1054"/>
      <c r="WPE6" s="1054" t="s">
        <v>700</v>
      </c>
      <c r="WPF6" s="1054"/>
      <c r="WPG6" s="1054"/>
      <c r="WPH6" s="1054"/>
      <c r="WPI6" s="1054" t="s">
        <v>700</v>
      </c>
      <c r="WPJ6" s="1054"/>
      <c r="WPK6" s="1054"/>
      <c r="WPL6" s="1054"/>
      <c r="WPM6" s="1054" t="s">
        <v>700</v>
      </c>
      <c r="WPN6" s="1054"/>
      <c r="WPO6" s="1054"/>
      <c r="WPP6" s="1054"/>
      <c r="WPQ6" s="1054" t="s">
        <v>700</v>
      </c>
      <c r="WPR6" s="1054"/>
      <c r="WPS6" s="1054"/>
      <c r="WPT6" s="1054"/>
      <c r="WPU6" s="1054" t="s">
        <v>700</v>
      </c>
      <c r="WPV6" s="1054"/>
      <c r="WPW6" s="1054"/>
      <c r="WPX6" s="1054"/>
      <c r="WPY6" s="1054" t="s">
        <v>700</v>
      </c>
      <c r="WPZ6" s="1054"/>
      <c r="WQA6" s="1054"/>
      <c r="WQB6" s="1054"/>
      <c r="WQC6" s="1054" t="s">
        <v>700</v>
      </c>
      <c r="WQD6" s="1054"/>
      <c r="WQE6" s="1054"/>
      <c r="WQF6" s="1054"/>
      <c r="WQG6" s="1054" t="s">
        <v>700</v>
      </c>
      <c r="WQH6" s="1054"/>
      <c r="WQI6" s="1054"/>
      <c r="WQJ6" s="1054"/>
      <c r="WQK6" s="1054" t="s">
        <v>700</v>
      </c>
      <c r="WQL6" s="1054"/>
      <c r="WQM6" s="1054"/>
      <c r="WQN6" s="1054"/>
      <c r="WQO6" s="1054" t="s">
        <v>700</v>
      </c>
      <c r="WQP6" s="1054"/>
      <c r="WQQ6" s="1054"/>
      <c r="WQR6" s="1054"/>
      <c r="WQS6" s="1054" t="s">
        <v>700</v>
      </c>
      <c r="WQT6" s="1054"/>
      <c r="WQU6" s="1054"/>
      <c r="WQV6" s="1054"/>
      <c r="WQW6" s="1054" t="s">
        <v>700</v>
      </c>
      <c r="WQX6" s="1054"/>
      <c r="WQY6" s="1054"/>
      <c r="WQZ6" s="1054"/>
      <c r="WRA6" s="1054" t="s">
        <v>700</v>
      </c>
      <c r="WRB6" s="1054"/>
      <c r="WRC6" s="1054"/>
      <c r="WRD6" s="1054"/>
      <c r="WRE6" s="1054" t="s">
        <v>700</v>
      </c>
      <c r="WRF6" s="1054"/>
      <c r="WRG6" s="1054"/>
      <c r="WRH6" s="1054"/>
      <c r="WRI6" s="1054" t="s">
        <v>700</v>
      </c>
      <c r="WRJ6" s="1054"/>
      <c r="WRK6" s="1054"/>
      <c r="WRL6" s="1054"/>
      <c r="WRM6" s="1054" t="s">
        <v>700</v>
      </c>
      <c r="WRN6" s="1054"/>
      <c r="WRO6" s="1054"/>
      <c r="WRP6" s="1054"/>
      <c r="WRQ6" s="1054" t="s">
        <v>700</v>
      </c>
      <c r="WRR6" s="1054"/>
      <c r="WRS6" s="1054"/>
      <c r="WRT6" s="1054"/>
      <c r="WRU6" s="1054" t="s">
        <v>700</v>
      </c>
      <c r="WRV6" s="1054"/>
      <c r="WRW6" s="1054"/>
      <c r="WRX6" s="1054"/>
      <c r="WRY6" s="1054" t="s">
        <v>700</v>
      </c>
      <c r="WRZ6" s="1054"/>
      <c r="WSA6" s="1054"/>
      <c r="WSB6" s="1054"/>
      <c r="WSC6" s="1054" t="s">
        <v>700</v>
      </c>
      <c r="WSD6" s="1054"/>
      <c r="WSE6" s="1054"/>
      <c r="WSF6" s="1054"/>
      <c r="WSG6" s="1054" t="s">
        <v>700</v>
      </c>
      <c r="WSH6" s="1054"/>
      <c r="WSI6" s="1054"/>
      <c r="WSJ6" s="1054"/>
      <c r="WSK6" s="1054" t="s">
        <v>700</v>
      </c>
      <c r="WSL6" s="1054"/>
      <c r="WSM6" s="1054"/>
      <c r="WSN6" s="1054"/>
      <c r="WSO6" s="1054" t="s">
        <v>700</v>
      </c>
      <c r="WSP6" s="1054"/>
      <c r="WSQ6" s="1054"/>
      <c r="WSR6" s="1054"/>
      <c r="WSS6" s="1054" t="s">
        <v>700</v>
      </c>
      <c r="WST6" s="1054"/>
      <c r="WSU6" s="1054"/>
      <c r="WSV6" s="1054"/>
      <c r="WSW6" s="1054" t="s">
        <v>700</v>
      </c>
      <c r="WSX6" s="1054"/>
      <c r="WSY6" s="1054"/>
      <c r="WSZ6" s="1054"/>
      <c r="WTA6" s="1054" t="s">
        <v>700</v>
      </c>
      <c r="WTB6" s="1054"/>
      <c r="WTC6" s="1054"/>
      <c r="WTD6" s="1054"/>
      <c r="WTE6" s="1054" t="s">
        <v>700</v>
      </c>
      <c r="WTF6" s="1054"/>
      <c r="WTG6" s="1054"/>
      <c r="WTH6" s="1054"/>
      <c r="WTI6" s="1054" t="s">
        <v>700</v>
      </c>
      <c r="WTJ6" s="1054"/>
      <c r="WTK6" s="1054"/>
      <c r="WTL6" s="1054"/>
      <c r="WTM6" s="1054" t="s">
        <v>700</v>
      </c>
      <c r="WTN6" s="1054"/>
      <c r="WTO6" s="1054"/>
      <c r="WTP6" s="1054"/>
      <c r="WTQ6" s="1054" t="s">
        <v>700</v>
      </c>
      <c r="WTR6" s="1054"/>
      <c r="WTS6" s="1054"/>
      <c r="WTT6" s="1054"/>
      <c r="WTU6" s="1054" t="s">
        <v>700</v>
      </c>
      <c r="WTV6" s="1054"/>
      <c r="WTW6" s="1054"/>
      <c r="WTX6" s="1054"/>
      <c r="WTY6" s="1054" t="s">
        <v>700</v>
      </c>
      <c r="WTZ6" s="1054"/>
      <c r="WUA6" s="1054"/>
      <c r="WUB6" s="1054"/>
      <c r="WUC6" s="1054" t="s">
        <v>700</v>
      </c>
      <c r="WUD6" s="1054"/>
      <c r="WUE6" s="1054"/>
      <c r="WUF6" s="1054"/>
      <c r="WUG6" s="1054" t="s">
        <v>700</v>
      </c>
      <c r="WUH6" s="1054"/>
      <c r="WUI6" s="1054"/>
      <c r="WUJ6" s="1054"/>
      <c r="WUK6" s="1054" t="s">
        <v>700</v>
      </c>
      <c r="WUL6" s="1054"/>
      <c r="WUM6" s="1054"/>
      <c r="WUN6" s="1054"/>
      <c r="WUO6" s="1054" t="s">
        <v>700</v>
      </c>
      <c r="WUP6" s="1054"/>
      <c r="WUQ6" s="1054"/>
      <c r="WUR6" s="1054"/>
      <c r="WUS6" s="1054" t="s">
        <v>700</v>
      </c>
      <c r="WUT6" s="1054"/>
      <c r="WUU6" s="1054"/>
      <c r="WUV6" s="1054"/>
      <c r="WUW6" s="1054" t="s">
        <v>700</v>
      </c>
      <c r="WUX6" s="1054"/>
      <c r="WUY6" s="1054"/>
      <c r="WUZ6" s="1054"/>
      <c r="WVA6" s="1054" t="s">
        <v>700</v>
      </c>
      <c r="WVB6" s="1054"/>
      <c r="WVC6" s="1054"/>
      <c r="WVD6" s="1054"/>
      <c r="WVE6" s="1054" t="s">
        <v>700</v>
      </c>
      <c r="WVF6" s="1054"/>
      <c r="WVG6" s="1054"/>
      <c r="WVH6" s="1054"/>
      <c r="WVI6" s="1054" t="s">
        <v>700</v>
      </c>
      <c r="WVJ6" s="1054"/>
      <c r="WVK6" s="1054"/>
      <c r="WVL6" s="1054"/>
      <c r="WVM6" s="1054" t="s">
        <v>700</v>
      </c>
      <c r="WVN6" s="1054"/>
      <c r="WVO6" s="1054"/>
      <c r="WVP6" s="1054"/>
      <c r="WVQ6" s="1054" t="s">
        <v>700</v>
      </c>
      <c r="WVR6" s="1054"/>
      <c r="WVS6" s="1054"/>
      <c r="WVT6" s="1054"/>
      <c r="WVU6" s="1054" t="s">
        <v>700</v>
      </c>
      <c r="WVV6" s="1054"/>
      <c r="WVW6" s="1054"/>
      <c r="WVX6" s="1054"/>
      <c r="WVY6" s="1054" t="s">
        <v>700</v>
      </c>
      <c r="WVZ6" s="1054"/>
      <c r="WWA6" s="1054"/>
      <c r="WWB6" s="1054"/>
      <c r="WWC6" s="1054" t="s">
        <v>700</v>
      </c>
      <c r="WWD6" s="1054"/>
      <c r="WWE6" s="1054"/>
      <c r="WWF6" s="1054"/>
      <c r="WWG6" s="1054" t="s">
        <v>700</v>
      </c>
      <c r="WWH6" s="1054"/>
      <c r="WWI6" s="1054"/>
      <c r="WWJ6" s="1054"/>
      <c r="WWK6" s="1054" t="s">
        <v>700</v>
      </c>
      <c r="WWL6" s="1054"/>
      <c r="WWM6" s="1054"/>
      <c r="WWN6" s="1054"/>
      <c r="WWO6" s="1054" t="s">
        <v>700</v>
      </c>
      <c r="WWP6" s="1054"/>
      <c r="WWQ6" s="1054"/>
      <c r="WWR6" s="1054"/>
      <c r="WWS6" s="1054" t="s">
        <v>700</v>
      </c>
      <c r="WWT6" s="1054"/>
      <c r="WWU6" s="1054"/>
      <c r="WWV6" s="1054"/>
      <c r="WWW6" s="1054" t="s">
        <v>700</v>
      </c>
      <c r="WWX6" s="1054"/>
      <c r="WWY6" s="1054"/>
      <c r="WWZ6" s="1054"/>
      <c r="WXA6" s="1054" t="s">
        <v>700</v>
      </c>
      <c r="WXB6" s="1054"/>
      <c r="WXC6" s="1054"/>
      <c r="WXD6" s="1054"/>
      <c r="WXE6" s="1054" t="s">
        <v>700</v>
      </c>
      <c r="WXF6" s="1054"/>
      <c r="WXG6" s="1054"/>
      <c r="WXH6" s="1054"/>
      <c r="WXI6" s="1054" t="s">
        <v>700</v>
      </c>
      <c r="WXJ6" s="1054"/>
      <c r="WXK6" s="1054"/>
      <c r="WXL6" s="1054"/>
      <c r="WXM6" s="1054" t="s">
        <v>700</v>
      </c>
      <c r="WXN6" s="1054"/>
      <c r="WXO6" s="1054"/>
      <c r="WXP6" s="1054"/>
      <c r="WXQ6" s="1054" t="s">
        <v>700</v>
      </c>
      <c r="WXR6" s="1054"/>
      <c r="WXS6" s="1054"/>
      <c r="WXT6" s="1054"/>
      <c r="WXU6" s="1054" t="s">
        <v>700</v>
      </c>
      <c r="WXV6" s="1054"/>
      <c r="WXW6" s="1054"/>
      <c r="WXX6" s="1054"/>
      <c r="WXY6" s="1054" t="s">
        <v>700</v>
      </c>
      <c r="WXZ6" s="1054"/>
      <c r="WYA6" s="1054"/>
      <c r="WYB6" s="1054"/>
      <c r="WYC6" s="1054" t="s">
        <v>700</v>
      </c>
      <c r="WYD6" s="1054"/>
      <c r="WYE6" s="1054"/>
      <c r="WYF6" s="1054"/>
      <c r="WYG6" s="1054" t="s">
        <v>700</v>
      </c>
      <c r="WYH6" s="1054"/>
      <c r="WYI6" s="1054"/>
      <c r="WYJ6" s="1054"/>
      <c r="WYK6" s="1054" t="s">
        <v>700</v>
      </c>
      <c r="WYL6" s="1054"/>
      <c r="WYM6" s="1054"/>
      <c r="WYN6" s="1054"/>
      <c r="WYO6" s="1054" t="s">
        <v>700</v>
      </c>
      <c r="WYP6" s="1054"/>
      <c r="WYQ6" s="1054"/>
      <c r="WYR6" s="1054"/>
      <c r="WYS6" s="1054" t="s">
        <v>700</v>
      </c>
      <c r="WYT6" s="1054"/>
      <c r="WYU6" s="1054"/>
      <c r="WYV6" s="1054"/>
      <c r="WYW6" s="1054" t="s">
        <v>700</v>
      </c>
      <c r="WYX6" s="1054"/>
      <c r="WYY6" s="1054"/>
      <c r="WYZ6" s="1054"/>
      <c r="WZA6" s="1054" t="s">
        <v>700</v>
      </c>
      <c r="WZB6" s="1054"/>
      <c r="WZC6" s="1054"/>
      <c r="WZD6" s="1054"/>
      <c r="WZE6" s="1054" t="s">
        <v>700</v>
      </c>
      <c r="WZF6" s="1054"/>
      <c r="WZG6" s="1054"/>
      <c r="WZH6" s="1054"/>
      <c r="WZI6" s="1054" t="s">
        <v>700</v>
      </c>
      <c r="WZJ6" s="1054"/>
      <c r="WZK6" s="1054"/>
      <c r="WZL6" s="1054"/>
      <c r="WZM6" s="1054" t="s">
        <v>700</v>
      </c>
      <c r="WZN6" s="1054"/>
      <c r="WZO6" s="1054"/>
      <c r="WZP6" s="1054"/>
      <c r="WZQ6" s="1054" t="s">
        <v>700</v>
      </c>
      <c r="WZR6" s="1054"/>
      <c r="WZS6" s="1054"/>
      <c r="WZT6" s="1054"/>
      <c r="WZU6" s="1054" t="s">
        <v>700</v>
      </c>
      <c r="WZV6" s="1054"/>
      <c r="WZW6" s="1054"/>
      <c r="WZX6" s="1054"/>
      <c r="WZY6" s="1054" t="s">
        <v>700</v>
      </c>
      <c r="WZZ6" s="1054"/>
      <c r="XAA6" s="1054"/>
      <c r="XAB6" s="1054"/>
      <c r="XAC6" s="1054" t="s">
        <v>700</v>
      </c>
      <c r="XAD6" s="1054"/>
      <c r="XAE6" s="1054"/>
      <c r="XAF6" s="1054"/>
      <c r="XAG6" s="1054" t="s">
        <v>700</v>
      </c>
      <c r="XAH6" s="1054"/>
      <c r="XAI6" s="1054"/>
      <c r="XAJ6" s="1054"/>
      <c r="XAK6" s="1054" t="s">
        <v>700</v>
      </c>
      <c r="XAL6" s="1054"/>
      <c r="XAM6" s="1054"/>
      <c r="XAN6" s="1054"/>
      <c r="XAO6" s="1054" t="s">
        <v>700</v>
      </c>
      <c r="XAP6" s="1054"/>
      <c r="XAQ6" s="1054"/>
      <c r="XAR6" s="1054"/>
      <c r="XAS6" s="1054" t="s">
        <v>700</v>
      </c>
      <c r="XAT6" s="1054"/>
      <c r="XAU6" s="1054"/>
      <c r="XAV6" s="1054"/>
      <c r="XAW6" s="1054" t="s">
        <v>700</v>
      </c>
      <c r="XAX6" s="1054"/>
      <c r="XAY6" s="1054"/>
      <c r="XAZ6" s="1054"/>
      <c r="XBA6" s="1054" t="s">
        <v>700</v>
      </c>
      <c r="XBB6" s="1054"/>
      <c r="XBC6" s="1054"/>
      <c r="XBD6" s="1054"/>
      <c r="XBE6" s="1054" t="s">
        <v>700</v>
      </c>
      <c r="XBF6" s="1054"/>
      <c r="XBG6" s="1054"/>
      <c r="XBH6" s="1054"/>
      <c r="XBI6" s="1054" t="s">
        <v>700</v>
      </c>
      <c r="XBJ6" s="1054"/>
      <c r="XBK6" s="1054"/>
      <c r="XBL6" s="1054"/>
      <c r="XBM6" s="1054" t="s">
        <v>700</v>
      </c>
      <c r="XBN6" s="1054"/>
      <c r="XBO6" s="1054"/>
      <c r="XBP6" s="1054"/>
      <c r="XBQ6" s="1054" t="s">
        <v>700</v>
      </c>
      <c r="XBR6" s="1054"/>
      <c r="XBS6" s="1054"/>
      <c r="XBT6" s="1054"/>
      <c r="XBU6" s="1054" t="s">
        <v>700</v>
      </c>
      <c r="XBV6" s="1054"/>
      <c r="XBW6" s="1054"/>
      <c r="XBX6" s="1054"/>
      <c r="XBY6" s="1054" t="s">
        <v>700</v>
      </c>
      <c r="XBZ6" s="1054"/>
      <c r="XCA6" s="1054"/>
      <c r="XCB6" s="1054"/>
      <c r="XCC6" s="1054" t="s">
        <v>700</v>
      </c>
      <c r="XCD6" s="1054"/>
      <c r="XCE6" s="1054"/>
      <c r="XCF6" s="1054"/>
      <c r="XCG6" s="1054" t="s">
        <v>700</v>
      </c>
      <c r="XCH6" s="1054"/>
      <c r="XCI6" s="1054"/>
      <c r="XCJ6" s="1054"/>
      <c r="XCK6" s="1054" t="s">
        <v>700</v>
      </c>
      <c r="XCL6" s="1054"/>
      <c r="XCM6" s="1054"/>
      <c r="XCN6" s="1054"/>
      <c r="XCO6" s="1054" t="s">
        <v>700</v>
      </c>
      <c r="XCP6" s="1054"/>
      <c r="XCQ6" s="1054"/>
      <c r="XCR6" s="1054"/>
      <c r="XCS6" s="1054" t="s">
        <v>700</v>
      </c>
      <c r="XCT6" s="1054"/>
      <c r="XCU6" s="1054"/>
      <c r="XCV6" s="1054"/>
      <c r="XCW6" s="1054" t="s">
        <v>700</v>
      </c>
      <c r="XCX6" s="1054"/>
      <c r="XCY6" s="1054"/>
      <c r="XCZ6" s="1054"/>
      <c r="XDA6" s="1054" t="s">
        <v>700</v>
      </c>
      <c r="XDB6" s="1054"/>
      <c r="XDC6" s="1054"/>
      <c r="XDD6" s="1054"/>
      <c r="XDE6" s="1054" t="s">
        <v>700</v>
      </c>
      <c r="XDF6" s="1054"/>
      <c r="XDG6" s="1054"/>
      <c r="XDH6" s="1054"/>
      <c r="XDI6" s="1054" t="s">
        <v>700</v>
      </c>
      <c r="XDJ6" s="1054"/>
      <c r="XDK6" s="1054"/>
      <c r="XDL6" s="1054"/>
      <c r="XDM6" s="1054" t="s">
        <v>700</v>
      </c>
      <c r="XDN6" s="1054"/>
      <c r="XDO6" s="1054"/>
      <c r="XDP6" s="1054"/>
      <c r="XDQ6" s="1054" t="s">
        <v>700</v>
      </c>
      <c r="XDR6" s="1054"/>
      <c r="XDS6" s="1054"/>
      <c r="XDT6" s="1054"/>
      <c r="XDU6" s="1054" t="s">
        <v>700</v>
      </c>
      <c r="XDV6" s="1054"/>
      <c r="XDW6" s="1054"/>
      <c r="XDX6" s="1054"/>
      <c r="XDY6" s="1054" t="s">
        <v>700</v>
      </c>
      <c r="XDZ6" s="1054"/>
      <c r="XEA6" s="1054"/>
      <c r="XEB6" s="1054"/>
      <c r="XEC6" s="1054" t="s">
        <v>700</v>
      </c>
      <c r="XED6" s="1054"/>
      <c r="XEE6" s="1054"/>
      <c r="XEF6" s="1054"/>
      <c r="XEG6" s="1054" t="s">
        <v>700</v>
      </c>
      <c r="XEH6" s="1054"/>
      <c r="XEI6" s="1054"/>
      <c r="XEJ6" s="1054"/>
      <c r="XEK6" s="1054" t="s">
        <v>700</v>
      </c>
      <c r="XEL6" s="1054"/>
      <c r="XEM6" s="1054"/>
      <c r="XEN6" s="1054"/>
      <c r="XEO6" s="1054" t="s">
        <v>700</v>
      </c>
      <c r="XEP6" s="1054"/>
      <c r="XEQ6" s="1054"/>
      <c r="XER6" s="1054"/>
      <c r="XES6" s="1054" t="s">
        <v>700</v>
      </c>
      <c r="XET6" s="1054"/>
      <c r="XEU6" s="1054"/>
      <c r="XEV6" s="1054"/>
      <c r="XEW6" s="1054" t="s">
        <v>700</v>
      </c>
      <c r="XEX6" s="1054"/>
      <c r="XEY6" s="1054"/>
      <c r="XEZ6" s="1054"/>
      <c r="XFA6" s="1054" t="s">
        <v>700</v>
      </c>
      <c r="XFB6" s="1054"/>
      <c r="XFC6" s="1054"/>
      <c r="XFD6" s="1054"/>
    </row>
    <row r="7" spans="1:16384" ht="17.45" customHeight="1" thickBot="1">
      <c r="A7" s="1055" t="s">
        <v>721</v>
      </c>
      <c r="B7" s="1055"/>
      <c r="C7" s="1055"/>
      <c r="D7" s="1055"/>
    </row>
    <row r="8" spans="1:16384">
      <c r="A8" s="660" t="s">
        <v>673</v>
      </c>
      <c r="B8" s="665" t="s">
        <v>720</v>
      </c>
      <c r="C8" s="664">
        <f>[1]RESULTS!$O$50</f>
        <v>4381.1100055152092</v>
      </c>
      <c r="D8" s="663" t="s">
        <v>706</v>
      </c>
    </row>
    <row r="9" spans="1:16384">
      <c r="A9" s="653" t="s">
        <v>672</v>
      </c>
      <c r="B9" s="652" t="s">
        <v>719</v>
      </c>
      <c r="C9" s="662">
        <v>0.25</v>
      </c>
      <c r="D9" s="651"/>
    </row>
    <row r="10" spans="1:16384">
      <c r="A10" s="653" t="s">
        <v>671</v>
      </c>
      <c r="B10" s="652" t="s">
        <v>718</v>
      </c>
      <c r="C10" s="654">
        <v>1.1023099999999999</v>
      </c>
      <c r="D10" s="651" t="s">
        <v>717</v>
      </c>
    </row>
    <row r="11" spans="1:16384">
      <c r="A11" s="653" t="s">
        <v>670</v>
      </c>
      <c r="B11" s="652" t="s">
        <v>716</v>
      </c>
      <c r="C11" s="658">
        <f>C8*C10*C9</f>
        <v>1207.3353425448674</v>
      </c>
      <c r="D11" s="651" t="s">
        <v>283</v>
      </c>
    </row>
    <row r="12" spans="1:16384">
      <c r="A12" s="653" t="s">
        <v>669</v>
      </c>
      <c r="B12" s="652" t="s">
        <v>715</v>
      </c>
      <c r="C12" s="658">
        <f>C8*C10-C11</f>
        <v>3622.0060276346021</v>
      </c>
      <c r="D12" s="651" t="s">
        <v>283</v>
      </c>
    </row>
    <row r="13" spans="1:16384">
      <c r="A13" s="653" t="s">
        <v>668</v>
      </c>
      <c r="B13" s="652" t="s">
        <v>714</v>
      </c>
      <c r="C13" s="662">
        <v>0.1</v>
      </c>
      <c r="D13" s="651"/>
    </row>
    <row r="14" spans="1:16384">
      <c r="A14" s="653" t="s">
        <v>667</v>
      </c>
      <c r="B14" s="652" t="s">
        <v>713</v>
      </c>
      <c r="C14" s="658">
        <f>C12*C13</f>
        <v>362.20060276346021</v>
      </c>
      <c r="D14" s="651" t="s">
        <v>283</v>
      </c>
    </row>
    <row r="15" spans="1:16384">
      <c r="A15" s="653" t="s">
        <v>666</v>
      </c>
      <c r="B15" s="652" t="s">
        <v>712</v>
      </c>
      <c r="C15" s="658">
        <f>C12-C14</f>
        <v>3259.8054248711419</v>
      </c>
      <c r="D15" s="651" t="s">
        <v>283</v>
      </c>
    </row>
    <row r="16" spans="1:16384">
      <c r="A16" s="653" t="s">
        <v>665</v>
      </c>
      <c r="B16" s="652" t="s">
        <v>711</v>
      </c>
      <c r="C16" s="652">
        <v>25</v>
      </c>
      <c r="D16" s="651" t="s">
        <v>710</v>
      </c>
    </row>
    <row r="17" spans="1:7">
      <c r="A17" s="653" t="s">
        <v>688</v>
      </c>
      <c r="B17" s="652" t="s">
        <v>709</v>
      </c>
      <c r="C17" s="656">
        <f>C15*C16</f>
        <v>81495.135621778551</v>
      </c>
      <c r="D17" s="655" t="s">
        <v>708</v>
      </c>
    </row>
    <row r="18" spans="1:7">
      <c r="A18" s="653"/>
      <c r="B18" s="652"/>
      <c r="C18" s="652"/>
      <c r="D18" s="651"/>
    </row>
    <row r="19" spans="1:7">
      <c r="A19" s="653" t="s">
        <v>687</v>
      </c>
      <c r="B19" s="652" t="s">
        <v>707</v>
      </c>
      <c r="C19" s="658">
        <f>[1]RESULTS!$L$50</f>
        <v>12020.738861765858</v>
      </c>
      <c r="D19" s="651" t="s">
        <v>706</v>
      </c>
    </row>
    <row r="20" spans="1:7">
      <c r="A20" s="653" t="s">
        <v>685</v>
      </c>
      <c r="B20" s="652" t="s">
        <v>705</v>
      </c>
      <c r="C20" s="658">
        <f>C19*C10*C9</f>
        <v>3312.6451636782804</v>
      </c>
      <c r="D20" s="651" t="s">
        <v>283</v>
      </c>
    </row>
    <row r="21" spans="1:7">
      <c r="A21" s="653" t="s">
        <v>540</v>
      </c>
      <c r="B21" s="652" t="s">
        <v>704</v>
      </c>
      <c r="C21" s="658">
        <f>C19*C10-C20</f>
        <v>9937.9354910348411</v>
      </c>
      <c r="D21" s="651" t="s">
        <v>283</v>
      </c>
    </row>
    <row r="22" spans="1:7">
      <c r="A22" s="653" t="s">
        <v>682</v>
      </c>
      <c r="B22" s="652" t="s">
        <v>703</v>
      </c>
      <c r="C22" s="652">
        <v>2.75</v>
      </c>
      <c r="D22" s="651"/>
    </row>
    <row r="23" spans="1:7">
      <c r="A23" s="653" t="s">
        <v>680</v>
      </c>
      <c r="B23" s="652" t="s">
        <v>702</v>
      </c>
      <c r="C23" s="658">
        <f>C14*C22</f>
        <v>996.05165759951558</v>
      </c>
      <c r="D23" s="651" t="s">
        <v>283</v>
      </c>
    </row>
    <row r="24" spans="1:7" ht="15" thickBot="1">
      <c r="A24" s="650" t="s">
        <v>678</v>
      </c>
      <c r="B24" s="649" t="s">
        <v>701</v>
      </c>
      <c r="C24" s="661">
        <f>C23+C21</f>
        <v>10933.987148634356</v>
      </c>
      <c r="D24" s="647" t="s">
        <v>283</v>
      </c>
    </row>
    <row r="25" spans="1:7">
      <c r="A25" s="371"/>
      <c r="B25" s="371"/>
      <c r="C25" s="371"/>
      <c r="D25" s="371"/>
    </row>
    <row r="26" spans="1:7">
      <c r="A26" s="1054" t="s">
        <v>700</v>
      </c>
      <c r="B26" s="1054"/>
      <c r="C26" s="1054"/>
      <c r="D26" s="1054"/>
    </row>
    <row r="27" spans="1:7" ht="15" thickBot="1">
      <c r="A27" s="1055" t="s">
        <v>699</v>
      </c>
      <c r="B27" s="1055"/>
      <c r="C27" s="1055"/>
      <c r="D27" s="1055"/>
    </row>
    <row r="28" spans="1:7">
      <c r="A28" s="660" t="s">
        <v>673</v>
      </c>
      <c r="B28" s="652" t="s">
        <v>697</v>
      </c>
      <c r="C28" s="658">
        <f>'Table 4 Landfill&amp;Flare'!B73</f>
        <v>3000</v>
      </c>
      <c r="D28" s="651" t="s">
        <v>698</v>
      </c>
    </row>
    <row r="29" spans="1:7">
      <c r="A29" s="653" t="s">
        <v>672</v>
      </c>
      <c r="B29" s="652" t="s">
        <v>697</v>
      </c>
      <c r="C29" s="652">
        <f>C28*60*24*365*0.000001</f>
        <v>1576.8</v>
      </c>
      <c r="D29" s="651" t="s">
        <v>694</v>
      </c>
    </row>
    <row r="30" spans="1:7">
      <c r="A30" s="653" t="s">
        <v>671</v>
      </c>
      <c r="B30" s="652" t="s">
        <v>696</v>
      </c>
      <c r="C30" s="652">
        <f>C29*0.5</f>
        <v>788.4</v>
      </c>
      <c r="D30" s="651" t="s">
        <v>694</v>
      </c>
    </row>
    <row r="31" spans="1:7">
      <c r="A31" s="653" t="s">
        <v>670</v>
      </c>
      <c r="B31" s="652" t="s">
        <v>695</v>
      </c>
      <c r="C31" s="652">
        <f>C29*0.5</f>
        <v>788.4</v>
      </c>
      <c r="D31" s="651" t="s">
        <v>694</v>
      </c>
    </row>
    <row r="32" spans="1:7">
      <c r="A32" s="653" t="s">
        <v>669</v>
      </c>
      <c r="B32" s="652" t="s">
        <v>693</v>
      </c>
      <c r="C32" s="659">
        <f>C28*60*506*0.000001</f>
        <v>91.08</v>
      </c>
      <c r="D32" s="651" t="s">
        <v>692</v>
      </c>
      <c r="G32" s="657"/>
    </row>
    <row r="33" spans="1:7">
      <c r="A33" s="653" t="s">
        <v>668</v>
      </c>
      <c r="B33" s="652" t="s">
        <v>691</v>
      </c>
      <c r="C33" s="658">
        <f>C32*8760*52.07*0.001</f>
        <v>41544.611856000003</v>
      </c>
      <c r="D33" s="651" t="s">
        <v>684</v>
      </c>
    </row>
    <row r="34" spans="1:7">
      <c r="A34" s="653" t="s">
        <v>667</v>
      </c>
      <c r="B34" s="652" t="s">
        <v>690</v>
      </c>
      <c r="C34" s="658">
        <f>C31*1000000/1*1/35.31*1000/1*1/23.689*44.01/1*0.000001/1</f>
        <v>41481.41272600236</v>
      </c>
      <c r="D34" s="651" t="s">
        <v>684</v>
      </c>
    </row>
    <row r="35" spans="1:7">
      <c r="A35" s="653" t="s">
        <v>666</v>
      </c>
      <c r="B35" s="652" t="s">
        <v>689</v>
      </c>
      <c r="C35" s="658">
        <f>C33+C34</f>
        <v>83026.02458200237</v>
      </c>
      <c r="D35" s="651" t="s">
        <v>684</v>
      </c>
      <c r="G35" s="657"/>
    </row>
    <row r="36" spans="1:7">
      <c r="A36" s="653" t="s">
        <v>665</v>
      </c>
      <c r="B36" s="652" t="s">
        <v>689</v>
      </c>
      <c r="C36" s="656">
        <f>C35*1.10231</f>
        <v>91520.417156987023</v>
      </c>
      <c r="D36" s="655" t="s">
        <v>283</v>
      </c>
    </row>
    <row r="37" spans="1:7">
      <c r="A37" s="653" t="s">
        <v>688</v>
      </c>
      <c r="B37" s="652" t="s">
        <v>686</v>
      </c>
      <c r="C37" s="654">
        <f>C32*8760*0.00063*0.001</f>
        <v>0.50265230399999994</v>
      </c>
      <c r="D37" s="651" t="s">
        <v>684</v>
      </c>
    </row>
    <row r="38" spans="1:7">
      <c r="A38" s="653" t="s">
        <v>687</v>
      </c>
      <c r="B38" s="652" t="s">
        <v>686</v>
      </c>
      <c r="C38" s="654">
        <f>C37*1.10231</f>
        <v>0.55407866122223992</v>
      </c>
      <c r="D38" s="651" t="s">
        <v>283</v>
      </c>
    </row>
    <row r="39" spans="1:7">
      <c r="A39" s="653" t="s">
        <v>685</v>
      </c>
      <c r="B39" s="652" t="s">
        <v>683</v>
      </c>
      <c r="C39" s="654">
        <f>C32*8760*0.0032*0.001</f>
        <v>2.5531545599999999</v>
      </c>
      <c r="D39" s="651" t="s">
        <v>684</v>
      </c>
    </row>
    <row r="40" spans="1:7">
      <c r="A40" s="653" t="s">
        <v>540</v>
      </c>
      <c r="B40" s="652" t="s">
        <v>683</v>
      </c>
      <c r="C40" s="654">
        <f>C39*1.10231</f>
        <v>2.8143678030335995</v>
      </c>
      <c r="D40" s="651" t="s">
        <v>283</v>
      </c>
    </row>
    <row r="41" spans="1:7">
      <c r="A41" s="653" t="s">
        <v>682</v>
      </c>
      <c r="B41" s="652" t="s">
        <v>681</v>
      </c>
      <c r="C41" s="652">
        <v>298</v>
      </c>
      <c r="D41" s="651"/>
    </row>
    <row r="42" spans="1:7">
      <c r="A42" s="653" t="s">
        <v>680</v>
      </c>
      <c r="B42" s="652" t="s">
        <v>679</v>
      </c>
      <c r="C42" s="652">
        <v>25</v>
      </c>
      <c r="D42" s="651"/>
    </row>
    <row r="43" spans="1:7" ht="15" thickBot="1">
      <c r="A43" s="650" t="s">
        <v>678</v>
      </c>
      <c r="B43" s="649" t="s">
        <v>677</v>
      </c>
      <c r="C43" s="648">
        <f>(C37*C41+C39*C42)*1.10231</f>
        <v>235.47463612006746</v>
      </c>
      <c r="D43" s="647" t="s">
        <v>676</v>
      </c>
    </row>
  </sheetData>
  <mergeCells count="4103">
    <mergeCell ref="XCS6:XCV6"/>
    <mergeCell ref="XCW6:XCZ6"/>
    <mergeCell ref="XDA6:XDD6"/>
    <mergeCell ref="XDE6:XDH6"/>
    <mergeCell ref="XDI6:XDL6"/>
    <mergeCell ref="XDM6:XDP6"/>
    <mergeCell ref="XDQ6:XDT6"/>
    <mergeCell ref="XDU6:XDX6"/>
    <mergeCell ref="XDY6:XEB6"/>
    <mergeCell ref="XFA6:XFD6"/>
    <mergeCell ref="XEC6:XEF6"/>
    <mergeCell ref="XEG6:XEJ6"/>
    <mergeCell ref="XEK6:XEN6"/>
    <mergeCell ref="XEO6:XER6"/>
    <mergeCell ref="XES6:XEV6"/>
    <mergeCell ref="XEW6:XEZ6"/>
    <mergeCell ref="XAC6:XAF6"/>
    <mergeCell ref="XAG6:XAJ6"/>
    <mergeCell ref="XAK6:XAN6"/>
    <mergeCell ref="XAO6:XAR6"/>
    <mergeCell ref="XAS6:XAV6"/>
    <mergeCell ref="XAW6:XAZ6"/>
    <mergeCell ref="XBA6:XBD6"/>
    <mergeCell ref="XBE6:XBH6"/>
    <mergeCell ref="XBI6:XBL6"/>
    <mergeCell ref="XBM6:XBP6"/>
    <mergeCell ref="XBQ6:XBT6"/>
    <mergeCell ref="XBU6:XBX6"/>
    <mergeCell ref="XBY6:XCB6"/>
    <mergeCell ref="XCC6:XCF6"/>
    <mergeCell ref="XCG6:XCJ6"/>
    <mergeCell ref="XCK6:XCN6"/>
    <mergeCell ref="XCO6:XCR6"/>
    <mergeCell ref="WXM6:WXP6"/>
    <mergeCell ref="WXQ6:WXT6"/>
    <mergeCell ref="WXU6:WXX6"/>
    <mergeCell ref="WXY6:WYB6"/>
    <mergeCell ref="WYC6:WYF6"/>
    <mergeCell ref="WYG6:WYJ6"/>
    <mergeCell ref="WYK6:WYN6"/>
    <mergeCell ref="WYO6:WYR6"/>
    <mergeCell ref="WYS6:WYV6"/>
    <mergeCell ref="WYW6:WYZ6"/>
    <mergeCell ref="WZA6:WZD6"/>
    <mergeCell ref="WZE6:WZH6"/>
    <mergeCell ref="WZI6:WZL6"/>
    <mergeCell ref="WZM6:WZP6"/>
    <mergeCell ref="WZQ6:WZT6"/>
    <mergeCell ref="WZU6:WZX6"/>
    <mergeCell ref="WZY6:XAB6"/>
    <mergeCell ref="WUW6:WUZ6"/>
    <mergeCell ref="WVA6:WVD6"/>
    <mergeCell ref="WVE6:WVH6"/>
    <mergeCell ref="WVI6:WVL6"/>
    <mergeCell ref="WVM6:WVP6"/>
    <mergeCell ref="WVQ6:WVT6"/>
    <mergeCell ref="WVU6:WVX6"/>
    <mergeCell ref="WVY6:WWB6"/>
    <mergeCell ref="WWC6:WWF6"/>
    <mergeCell ref="WWG6:WWJ6"/>
    <mergeCell ref="WWK6:WWN6"/>
    <mergeCell ref="WWO6:WWR6"/>
    <mergeCell ref="WWS6:WWV6"/>
    <mergeCell ref="WWW6:WWZ6"/>
    <mergeCell ref="WXA6:WXD6"/>
    <mergeCell ref="WXE6:WXH6"/>
    <mergeCell ref="WXI6:WXL6"/>
    <mergeCell ref="WSG6:WSJ6"/>
    <mergeCell ref="WSK6:WSN6"/>
    <mergeCell ref="WSO6:WSR6"/>
    <mergeCell ref="WSS6:WSV6"/>
    <mergeCell ref="WSW6:WSZ6"/>
    <mergeCell ref="WTA6:WTD6"/>
    <mergeCell ref="WTE6:WTH6"/>
    <mergeCell ref="WTI6:WTL6"/>
    <mergeCell ref="WTM6:WTP6"/>
    <mergeCell ref="WTQ6:WTT6"/>
    <mergeCell ref="WTU6:WTX6"/>
    <mergeCell ref="WTY6:WUB6"/>
    <mergeCell ref="WUC6:WUF6"/>
    <mergeCell ref="WUG6:WUJ6"/>
    <mergeCell ref="WUK6:WUN6"/>
    <mergeCell ref="WUO6:WUR6"/>
    <mergeCell ref="WUS6:WUV6"/>
    <mergeCell ref="WPQ6:WPT6"/>
    <mergeCell ref="WPU6:WPX6"/>
    <mergeCell ref="WPY6:WQB6"/>
    <mergeCell ref="WQC6:WQF6"/>
    <mergeCell ref="WQG6:WQJ6"/>
    <mergeCell ref="WQK6:WQN6"/>
    <mergeCell ref="WQO6:WQR6"/>
    <mergeCell ref="WQS6:WQV6"/>
    <mergeCell ref="WQW6:WQZ6"/>
    <mergeCell ref="WRA6:WRD6"/>
    <mergeCell ref="WRE6:WRH6"/>
    <mergeCell ref="WRI6:WRL6"/>
    <mergeCell ref="WRM6:WRP6"/>
    <mergeCell ref="WRQ6:WRT6"/>
    <mergeCell ref="WRU6:WRX6"/>
    <mergeCell ref="WRY6:WSB6"/>
    <mergeCell ref="WSC6:WSF6"/>
    <mergeCell ref="WNA6:WND6"/>
    <mergeCell ref="WNE6:WNH6"/>
    <mergeCell ref="WNI6:WNL6"/>
    <mergeCell ref="WNM6:WNP6"/>
    <mergeCell ref="WNQ6:WNT6"/>
    <mergeCell ref="WNU6:WNX6"/>
    <mergeCell ref="WNY6:WOB6"/>
    <mergeCell ref="WOC6:WOF6"/>
    <mergeCell ref="WOG6:WOJ6"/>
    <mergeCell ref="WOK6:WON6"/>
    <mergeCell ref="WOO6:WOR6"/>
    <mergeCell ref="WOS6:WOV6"/>
    <mergeCell ref="WOW6:WOZ6"/>
    <mergeCell ref="WPA6:WPD6"/>
    <mergeCell ref="WPE6:WPH6"/>
    <mergeCell ref="WPI6:WPL6"/>
    <mergeCell ref="WPM6:WPP6"/>
    <mergeCell ref="WKK6:WKN6"/>
    <mergeCell ref="WKO6:WKR6"/>
    <mergeCell ref="WKS6:WKV6"/>
    <mergeCell ref="WKW6:WKZ6"/>
    <mergeCell ref="WLA6:WLD6"/>
    <mergeCell ref="WLE6:WLH6"/>
    <mergeCell ref="WLI6:WLL6"/>
    <mergeCell ref="WLM6:WLP6"/>
    <mergeCell ref="WLQ6:WLT6"/>
    <mergeCell ref="WLU6:WLX6"/>
    <mergeCell ref="WLY6:WMB6"/>
    <mergeCell ref="WMC6:WMF6"/>
    <mergeCell ref="WMG6:WMJ6"/>
    <mergeCell ref="WMK6:WMN6"/>
    <mergeCell ref="WMO6:WMR6"/>
    <mergeCell ref="WMS6:WMV6"/>
    <mergeCell ref="WMW6:WMZ6"/>
    <mergeCell ref="WHU6:WHX6"/>
    <mergeCell ref="WHY6:WIB6"/>
    <mergeCell ref="WIC6:WIF6"/>
    <mergeCell ref="WIG6:WIJ6"/>
    <mergeCell ref="WIK6:WIN6"/>
    <mergeCell ref="WIO6:WIR6"/>
    <mergeCell ref="WIS6:WIV6"/>
    <mergeCell ref="WIW6:WIZ6"/>
    <mergeCell ref="WJA6:WJD6"/>
    <mergeCell ref="WJE6:WJH6"/>
    <mergeCell ref="WJI6:WJL6"/>
    <mergeCell ref="WJM6:WJP6"/>
    <mergeCell ref="WJQ6:WJT6"/>
    <mergeCell ref="WJU6:WJX6"/>
    <mergeCell ref="WJY6:WKB6"/>
    <mergeCell ref="WKC6:WKF6"/>
    <mergeCell ref="WKG6:WKJ6"/>
    <mergeCell ref="WFE6:WFH6"/>
    <mergeCell ref="WFI6:WFL6"/>
    <mergeCell ref="WFM6:WFP6"/>
    <mergeCell ref="WFQ6:WFT6"/>
    <mergeCell ref="WFU6:WFX6"/>
    <mergeCell ref="WFY6:WGB6"/>
    <mergeCell ref="WGC6:WGF6"/>
    <mergeCell ref="WGG6:WGJ6"/>
    <mergeCell ref="WGK6:WGN6"/>
    <mergeCell ref="WGO6:WGR6"/>
    <mergeCell ref="WGS6:WGV6"/>
    <mergeCell ref="WGW6:WGZ6"/>
    <mergeCell ref="WHA6:WHD6"/>
    <mergeCell ref="WHE6:WHH6"/>
    <mergeCell ref="WHI6:WHL6"/>
    <mergeCell ref="WHM6:WHP6"/>
    <mergeCell ref="WHQ6:WHT6"/>
    <mergeCell ref="WCO6:WCR6"/>
    <mergeCell ref="WCS6:WCV6"/>
    <mergeCell ref="WCW6:WCZ6"/>
    <mergeCell ref="WDA6:WDD6"/>
    <mergeCell ref="WDE6:WDH6"/>
    <mergeCell ref="WDI6:WDL6"/>
    <mergeCell ref="WDM6:WDP6"/>
    <mergeCell ref="WDQ6:WDT6"/>
    <mergeCell ref="WDU6:WDX6"/>
    <mergeCell ref="WDY6:WEB6"/>
    <mergeCell ref="WEC6:WEF6"/>
    <mergeCell ref="WEG6:WEJ6"/>
    <mergeCell ref="WEK6:WEN6"/>
    <mergeCell ref="WEO6:WER6"/>
    <mergeCell ref="WES6:WEV6"/>
    <mergeCell ref="WEW6:WEZ6"/>
    <mergeCell ref="WFA6:WFD6"/>
    <mergeCell ref="VZY6:WAB6"/>
    <mergeCell ref="WAC6:WAF6"/>
    <mergeCell ref="WAG6:WAJ6"/>
    <mergeCell ref="WAK6:WAN6"/>
    <mergeCell ref="WAO6:WAR6"/>
    <mergeCell ref="WAS6:WAV6"/>
    <mergeCell ref="WAW6:WAZ6"/>
    <mergeCell ref="WBA6:WBD6"/>
    <mergeCell ref="WBE6:WBH6"/>
    <mergeCell ref="WBI6:WBL6"/>
    <mergeCell ref="WBM6:WBP6"/>
    <mergeCell ref="WBQ6:WBT6"/>
    <mergeCell ref="WBU6:WBX6"/>
    <mergeCell ref="WBY6:WCB6"/>
    <mergeCell ref="WCC6:WCF6"/>
    <mergeCell ref="WCG6:WCJ6"/>
    <mergeCell ref="WCK6:WCN6"/>
    <mergeCell ref="VXI6:VXL6"/>
    <mergeCell ref="VXM6:VXP6"/>
    <mergeCell ref="VXQ6:VXT6"/>
    <mergeCell ref="VXU6:VXX6"/>
    <mergeCell ref="VXY6:VYB6"/>
    <mergeCell ref="VYC6:VYF6"/>
    <mergeCell ref="VYG6:VYJ6"/>
    <mergeCell ref="VYK6:VYN6"/>
    <mergeCell ref="VYO6:VYR6"/>
    <mergeCell ref="VYS6:VYV6"/>
    <mergeCell ref="VYW6:VYZ6"/>
    <mergeCell ref="VZA6:VZD6"/>
    <mergeCell ref="VZE6:VZH6"/>
    <mergeCell ref="VZI6:VZL6"/>
    <mergeCell ref="VZM6:VZP6"/>
    <mergeCell ref="VZQ6:VZT6"/>
    <mergeCell ref="VZU6:VZX6"/>
    <mergeCell ref="VUS6:VUV6"/>
    <mergeCell ref="VUW6:VUZ6"/>
    <mergeCell ref="VVA6:VVD6"/>
    <mergeCell ref="VVE6:VVH6"/>
    <mergeCell ref="VVI6:VVL6"/>
    <mergeCell ref="VVM6:VVP6"/>
    <mergeCell ref="VVQ6:VVT6"/>
    <mergeCell ref="VVU6:VVX6"/>
    <mergeCell ref="VVY6:VWB6"/>
    <mergeCell ref="VWC6:VWF6"/>
    <mergeCell ref="VWG6:VWJ6"/>
    <mergeCell ref="VWK6:VWN6"/>
    <mergeCell ref="VWO6:VWR6"/>
    <mergeCell ref="VWS6:VWV6"/>
    <mergeCell ref="VWW6:VWZ6"/>
    <mergeCell ref="VXA6:VXD6"/>
    <mergeCell ref="VXE6:VXH6"/>
    <mergeCell ref="VSC6:VSF6"/>
    <mergeCell ref="VSG6:VSJ6"/>
    <mergeCell ref="VSK6:VSN6"/>
    <mergeCell ref="VSO6:VSR6"/>
    <mergeCell ref="VSS6:VSV6"/>
    <mergeCell ref="VSW6:VSZ6"/>
    <mergeCell ref="VTA6:VTD6"/>
    <mergeCell ref="VTE6:VTH6"/>
    <mergeCell ref="VTI6:VTL6"/>
    <mergeCell ref="VTM6:VTP6"/>
    <mergeCell ref="VTQ6:VTT6"/>
    <mergeCell ref="VTU6:VTX6"/>
    <mergeCell ref="VTY6:VUB6"/>
    <mergeCell ref="VUC6:VUF6"/>
    <mergeCell ref="VUG6:VUJ6"/>
    <mergeCell ref="VUK6:VUN6"/>
    <mergeCell ref="VUO6:VUR6"/>
    <mergeCell ref="VPM6:VPP6"/>
    <mergeCell ref="VPQ6:VPT6"/>
    <mergeCell ref="VPU6:VPX6"/>
    <mergeCell ref="VPY6:VQB6"/>
    <mergeCell ref="VQC6:VQF6"/>
    <mergeCell ref="VQG6:VQJ6"/>
    <mergeCell ref="VQK6:VQN6"/>
    <mergeCell ref="VQO6:VQR6"/>
    <mergeCell ref="VQS6:VQV6"/>
    <mergeCell ref="VQW6:VQZ6"/>
    <mergeCell ref="VRA6:VRD6"/>
    <mergeCell ref="VRE6:VRH6"/>
    <mergeCell ref="VRI6:VRL6"/>
    <mergeCell ref="VRM6:VRP6"/>
    <mergeCell ref="VRQ6:VRT6"/>
    <mergeCell ref="VRU6:VRX6"/>
    <mergeCell ref="VRY6:VSB6"/>
    <mergeCell ref="VMW6:VMZ6"/>
    <mergeCell ref="VNA6:VND6"/>
    <mergeCell ref="VNE6:VNH6"/>
    <mergeCell ref="VNI6:VNL6"/>
    <mergeCell ref="VNM6:VNP6"/>
    <mergeCell ref="VNQ6:VNT6"/>
    <mergeCell ref="VNU6:VNX6"/>
    <mergeCell ref="VNY6:VOB6"/>
    <mergeCell ref="VOC6:VOF6"/>
    <mergeCell ref="VOG6:VOJ6"/>
    <mergeCell ref="VOK6:VON6"/>
    <mergeCell ref="VOO6:VOR6"/>
    <mergeCell ref="VOS6:VOV6"/>
    <mergeCell ref="VOW6:VOZ6"/>
    <mergeCell ref="VPA6:VPD6"/>
    <mergeCell ref="VPE6:VPH6"/>
    <mergeCell ref="VPI6:VPL6"/>
    <mergeCell ref="VKG6:VKJ6"/>
    <mergeCell ref="VKK6:VKN6"/>
    <mergeCell ref="VKO6:VKR6"/>
    <mergeCell ref="VKS6:VKV6"/>
    <mergeCell ref="VKW6:VKZ6"/>
    <mergeCell ref="VLA6:VLD6"/>
    <mergeCell ref="VLE6:VLH6"/>
    <mergeCell ref="VLI6:VLL6"/>
    <mergeCell ref="VLM6:VLP6"/>
    <mergeCell ref="VLQ6:VLT6"/>
    <mergeCell ref="VLU6:VLX6"/>
    <mergeCell ref="VLY6:VMB6"/>
    <mergeCell ref="VMC6:VMF6"/>
    <mergeCell ref="VMG6:VMJ6"/>
    <mergeCell ref="VMK6:VMN6"/>
    <mergeCell ref="VMO6:VMR6"/>
    <mergeCell ref="VMS6:VMV6"/>
    <mergeCell ref="VHQ6:VHT6"/>
    <mergeCell ref="VHU6:VHX6"/>
    <mergeCell ref="VHY6:VIB6"/>
    <mergeCell ref="VIC6:VIF6"/>
    <mergeCell ref="VIG6:VIJ6"/>
    <mergeCell ref="VIK6:VIN6"/>
    <mergeCell ref="VIO6:VIR6"/>
    <mergeCell ref="VIS6:VIV6"/>
    <mergeCell ref="VIW6:VIZ6"/>
    <mergeCell ref="VJA6:VJD6"/>
    <mergeCell ref="VJE6:VJH6"/>
    <mergeCell ref="VJI6:VJL6"/>
    <mergeCell ref="VJM6:VJP6"/>
    <mergeCell ref="VJQ6:VJT6"/>
    <mergeCell ref="VJU6:VJX6"/>
    <mergeCell ref="VJY6:VKB6"/>
    <mergeCell ref="VKC6:VKF6"/>
    <mergeCell ref="VFA6:VFD6"/>
    <mergeCell ref="VFE6:VFH6"/>
    <mergeCell ref="VFI6:VFL6"/>
    <mergeCell ref="VFM6:VFP6"/>
    <mergeCell ref="VFQ6:VFT6"/>
    <mergeCell ref="VFU6:VFX6"/>
    <mergeCell ref="VFY6:VGB6"/>
    <mergeCell ref="VGC6:VGF6"/>
    <mergeCell ref="VGG6:VGJ6"/>
    <mergeCell ref="VGK6:VGN6"/>
    <mergeCell ref="VGO6:VGR6"/>
    <mergeCell ref="VGS6:VGV6"/>
    <mergeCell ref="VGW6:VGZ6"/>
    <mergeCell ref="VHA6:VHD6"/>
    <mergeCell ref="VHE6:VHH6"/>
    <mergeCell ref="VHI6:VHL6"/>
    <mergeCell ref="VHM6:VHP6"/>
    <mergeCell ref="VCK6:VCN6"/>
    <mergeCell ref="VCO6:VCR6"/>
    <mergeCell ref="VCS6:VCV6"/>
    <mergeCell ref="VCW6:VCZ6"/>
    <mergeCell ref="VDA6:VDD6"/>
    <mergeCell ref="VDE6:VDH6"/>
    <mergeCell ref="VDI6:VDL6"/>
    <mergeCell ref="VDM6:VDP6"/>
    <mergeCell ref="VDQ6:VDT6"/>
    <mergeCell ref="VDU6:VDX6"/>
    <mergeCell ref="VDY6:VEB6"/>
    <mergeCell ref="VEC6:VEF6"/>
    <mergeCell ref="VEG6:VEJ6"/>
    <mergeCell ref="VEK6:VEN6"/>
    <mergeCell ref="VEO6:VER6"/>
    <mergeCell ref="VES6:VEV6"/>
    <mergeCell ref="VEW6:VEZ6"/>
    <mergeCell ref="UZU6:UZX6"/>
    <mergeCell ref="UZY6:VAB6"/>
    <mergeCell ref="VAC6:VAF6"/>
    <mergeCell ref="VAG6:VAJ6"/>
    <mergeCell ref="VAK6:VAN6"/>
    <mergeCell ref="VAO6:VAR6"/>
    <mergeCell ref="VAS6:VAV6"/>
    <mergeCell ref="VAW6:VAZ6"/>
    <mergeCell ref="VBA6:VBD6"/>
    <mergeCell ref="VBE6:VBH6"/>
    <mergeCell ref="VBI6:VBL6"/>
    <mergeCell ref="VBM6:VBP6"/>
    <mergeCell ref="VBQ6:VBT6"/>
    <mergeCell ref="VBU6:VBX6"/>
    <mergeCell ref="VBY6:VCB6"/>
    <mergeCell ref="VCC6:VCF6"/>
    <mergeCell ref="VCG6:VCJ6"/>
    <mergeCell ref="UXE6:UXH6"/>
    <mergeCell ref="UXI6:UXL6"/>
    <mergeCell ref="UXM6:UXP6"/>
    <mergeCell ref="UXQ6:UXT6"/>
    <mergeCell ref="UXU6:UXX6"/>
    <mergeCell ref="UXY6:UYB6"/>
    <mergeCell ref="UYC6:UYF6"/>
    <mergeCell ref="UYG6:UYJ6"/>
    <mergeCell ref="UYK6:UYN6"/>
    <mergeCell ref="UYO6:UYR6"/>
    <mergeCell ref="UYS6:UYV6"/>
    <mergeCell ref="UYW6:UYZ6"/>
    <mergeCell ref="UZA6:UZD6"/>
    <mergeCell ref="UZE6:UZH6"/>
    <mergeCell ref="UZI6:UZL6"/>
    <mergeCell ref="UZM6:UZP6"/>
    <mergeCell ref="UZQ6:UZT6"/>
    <mergeCell ref="UUO6:UUR6"/>
    <mergeCell ref="UUS6:UUV6"/>
    <mergeCell ref="UUW6:UUZ6"/>
    <mergeCell ref="UVA6:UVD6"/>
    <mergeCell ref="UVE6:UVH6"/>
    <mergeCell ref="UVI6:UVL6"/>
    <mergeCell ref="UVM6:UVP6"/>
    <mergeCell ref="UVQ6:UVT6"/>
    <mergeCell ref="UVU6:UVX6"/>
    <mergeCell ref="UVY6:UWB6"/>
    <mergeCell ref="UWC6:UWF6"/>
    <mergeCell ref="UWG6:UWJ6"/>
    <mergeCell ref="UWK6:UWN6"/>
    <mergeCell ref="UWO6:UWR6"/>
    <mergeCell ref="UWS6:UWV6"/>
    <mergeCell ref="UWW6:UWZ6"/>
    <mergeCell ref="UXA6:UXD6"/>
    <mergeCell ref="URY6:USB6"/>
    <mergeCell ref="USC6:USF6"/>
    <mergeCell ref="USG6:USJ6"/>
    <mergeCell ref="USK6:USN6"/>
    <mergeCell ref="USO6:USR6"/>
    <mergeCell ref="USS6:USV6"/>
    <mergeCell ref="USW6:USZ6"/>
    <mergeCell ref="UTA6:UTD6"/>
    <mergeCell ref="UTE6:UTH6"/>
    <mergeCell ref="UTI6:UTL6"/>
    <mergeCell ref="UTM6:UTP6"/>
    <mergeCell ref="UTQ6:UTT6"/>
    <mergeCell ref="UTU6:UTX6"/>
    <mergeCell ref="UTY6:UUB6"/>
    <mergeCell ref="UUC6:UUF6"/>
    <mergeCell ref="UUG6:UUJ6"/>
    <mergeCell ref="UUK6:UUN6"/>
    <mergeCell ref="UPI6:UPL6"/>
    <mergeCell ref="UPM6:UPP6"/>
    <mergeCell ref="UPQ6:UPT6"/>
    <mergeCell ref="UPU6:UPX6"/>
    <mergeCell ref="UPY6:UQB6"/>
    <mergeCell ref="UQC6:UQF6"/>
    <mergeCell ref="UQG6:UQJ6"/>
    <mergeCell ref="UQK6:UQN6"/>
    <mergeCell ref="UQO6:UQR6"/>
    <mergeCell ref="UQS6:UQV6"/>
    <mergeCell ref="UQW6:UQZ6"/>
    <mergeCell ref="URA6:URD6"/>
    <mergeCell ref="URE6:URH6"/>
    <mergeCell ref="URI6:URL6"/>
    <mergeCell ref="URM6:URP6"/>
    <mergeCell ref="URQ6:URT6"/>
    <mergeCell ref="URU6:URX6"/>
    <mergeCell ref="UMS6:UMV6"/>
    <mergeCell ref="UMW6:UMZ6"/>
    <mergeCell ref="UNA6:UND6"/>
    <mergeCell ref="UNE6:UNH6"/>
    <mergeCell ref="UNI6:UNL6"/>
    <mergeCell ref="UNM6:UNP6"/>
    <mergeCell ref="UNQ6:UNT6"/>
    <mergeCell ref="UNU6:UNX6"/>
    <mergeCell ref="UNY6:UOB6"/>
    <mergeCell ref="UOC6:UOF6"/>
    <mergeCell ref="UOG6:UOJ6"/>
    <mergeCell ref="UOK6:UON6"/>
    <mergeCell ref="UOO6:UOR6"/>
    <mergeCell ref="UOS6:UOV6"/>
    <mergeCell ref="UOW6:UOZ6"/>
    <mergeCell ref="UPA6:UPD6"/>
    <mergeCell ref="UPE6:UPH6"/>
    <mergeCell ref="UKC6:UKF6"/>
    <mergeCell ref="UKG6:UKJ6"/>
    <mergeCell ref="UKK6:UKN6"/>
    <mergeCell ref="UKO6:UKR6"/>
    <mergeCell ref="UKS6:UKV6"/>
    <mergeCell ref="UKW6:UKZ6"/>
    <mergeCell ref="ULA6:ULD6"/>
    <mergeCell ref="ULE6:ULH6"/>
    <mergeCell ref="ULI6:ULL6"/>
    <mergeCell ref="ULM6:ULP6"/>
    <mergeCell ref="ULQ6:ULT6"/>
    <mergeCell ref="ULU6:ULX6"/>
    <mergeCell ref="ULY6:UMB6"/>
    <mergeCell ref="UMC6:UMF6"/>
    <mergeCell ref="UMG6:UMJ6"/>
    <mergeCell ref="UMK6:UMN6"/>
    <mergeCell ref="UMO6:UMR6"/>
    <mergeCell ref="UHM6:UHP6"/>
    <mergeCell ref="UHQ6:UHT6"/>
    <mergeCell ref="UHU6:UHX6"/>
    <mergeCell ref="UHY6:UIB6"/>
    <mergeCell ref="UIC6:UIF6"/>
    <mergeCell ref="UIG6:UIJ6"/>
    <mergeCell ref="UIK6:UIN6"/>
    <mergeCell ref="UIO6:UIR6"/>
    <mergeCell ref="UIS6:UIV6"/>
    <mergeCell ref="UIW6:UIZ6"/>
    <mergeCell ref="UJA6:UJD6"/>
    <mergeCell ref="UJE6:UJH6"/>
    <mergeCell ref="UJI6:UJL6"/>
    <mergeCell ref="UJM6:UJP6"/>
    <mergeCell ref="UJQ6:UJT6"/>
    <mergeCell ref="UJU6:UJX6"/>
    <mergeCell ref="UJY6:UKB6"/>
    <mergeCell ref="UEW6:UEZ6"/>
    <mergeCell ref="UFA6:UFD6"/>
    <mergeCell ref="UFE6:UFH6"/>
    <mergeCell ref="UFI6:UFL6"/>
    <mergeCell ref="UFM6:UFP6"/>
    <mergeCell ref="UFQ6:UFT6"/>
    <mergeCell ref="UFU6:UFX6"/>
    <mergeCell ref="UFY6:UGB6"/>
    <mergeCell ref="UGC6:UGF6"/>
    <mergeCell ref="UGG6:UGJ6"/>
    <mergeCell ref="UGK6:UGN6"/>
    <mergeCell ref="UGO6:UGR6"/>
    <mergeCell ref="UGS6:UGV6"/>
    <mergeCell ref="UGW6:UGZ6"/>
    <mergeCell ref="UHA6:UHD6"/>
    <mergeCell ref="UHE6:UHH6"/>
    <mergeCell ref="UHI6:UHL6"/>
    <mergeCell ref="UCG6:UCJ6"/>
    <mergeCell ref="UCK6:UCN6"/>
    <mergeCell ref="UCO6:UCR6"/>
    <mergeCell ref="UCS6:UCV6"/>
    <mergeCell ref="UCW6:UCZ6"/>
    <mergeCell ref="UDA6:UDD6"/>
    <mergeCell ref="UDE6:UDH6"/>
    <mergeCell ref="UDI6:UDL6"/>
    <mergeCell ref="UDM6:UDP6"/>
    <mergeCell ref="UDQ6:UDT6"/>
    <mergeCell ref="UDU6:UDX6"/>
    <mergeCell ref="UDY6:UEB6"/>
    <mergeCell ref="UEC6:UEF6"/>
    <mergeCell ref="UEG6:UEJ6"/>
    <mergeCell ref="UEK6:UEN6"/>
    <mergeCell ref="UEO6:UER6"/>
    <mergeCell ref="UES6:UEV6"/>
    <mergeCell ref="TZQ6:TZT6"/>
    <mergeCell ref="TZU6:TZX6"/>
    <mergeCell ref="TZY6:UAB6"/>
    <mergeCell ref="UAC6:UAF6"/>
    <mergeCell ref="UAG6:UAJ6"/>
    <mergeCell ref="UAK6:UAN6"/>
    <mergeCell ref="UAO6:UAR6"/>
    <mergeCell ref="UAS6:UAV6"/>
    <mergeCell ref="UAW6:UAZ6"/>
    <mergeCell ref="UBA6:UBD6"/>
    <mergeCell ref="UBE6:UBH6"/>
    <mergeCell ref="UBI6:UBL6"/>
    <mergeCell ref="UBM6:UBP6"/>
    <mergeCell ref="UBQ6:UBT6"/>
    <mergeCell ref="UBU6:UBX6"/>
    <mergeCell ref="UBY6:UCB6"/>
    <mergeCell ref="UCC6:UCF6"/>
    <mergeCell ref="TXA6:TXD6"/>
    <mergeCell ref="TXE6:TXH6"/>
    <mergeCell ref="TXI6:TXL6"/>
    <mergeCell ref="TXM6:TXP6"/>
    <mergeCell ref="TXQ6:TXT6"/>
    <mergeCell ref="TXU6:TXX6"/>
    <mergeCell ref="TXY6:TYB6"/>
    <mergeCell ref="TYC6:TYF6"/>
    <mergeCell ref="TYG6:TYJ6"/>
    <mergeCell ref="TYK6:TYN6"/>
    <mergeCell ref="TYO6:TYR6"/>
    <mergeCell ref="TYS6:TYV6"/>
    <mergeCell ref="TYW6:TYZ6"/>
    <mergeCell ref="TZA6:TZD6"/>
    <mergeCell ref="TZE6:TZH6"/>
    <mergeCell ref="TZI6:TZL6"/>
    <mergeCell ref="TZM6:TZP6"/>
    <mergeCell ref="TUK6:TUN6"/>
    <mergeCell ref="TUO6:TUR6"/>
    <mergeCell ref="TUS6:TUV6"/>
    <mergeCell ref="TUW6:TUZ6"/>
    <mergeCell ref="TVA6:TVD6"/>
    <mergeCell ref="TVE6:TVH6"/>
    <mergeCell ref="TVI6:TVL6"/>
    <mergeCell ref="TVM6:TVP6"/>
    <mergeCell ref="TVQ6:TVT6"/>
    <mergeCell ref="TVU6:TVX6"/>
    <mergeCell ref="TVY6:TWB6"/>
    <mergeCell ref="TWC6:TWF6"/>
    <mergeCell ref="TWG6:TWJ6"/>
    <mergeCell ref="TWK6:TWN6"/>
    <mergeCell ref="TWO6:TWR6"/>
    <mergeCell ref="TWS6:TWV6"/>
    <mergeCell ref="TWW6:TWZ6"/>
    <mergeCell ref="TRU6:TRX6"/>
    <mergeCell ref="TRY6:TSB6"/>
    <mergeCell ref="TSC6:TSF6"/>
    <mergeCell ref="TSG6:TSJ6"/>
    <mergeCell ref="TSK6:TSN6"/>
    <mergeCell ref="TSO6:TSR6"/>
    <mergeCell ref="TSS6:TSV6"/>
    <mergeCell ref="TSW6:TSZ6"/>
    <mergeCell ref="TTA6:TTD6"/>
    <mergeCell ref="TTE6:TTH6"/>
    <mergeCell ref="TTI6:TTL6"/>
    <mergeCell ref="TTM6:TTP6"/>
    <mergeCell ref="TTQ6:TTT6"/>
    <mergeCell ref="TTU6:TTX6"/>
    <mergeCell ref="TTY6:TUB6"/>
    <mergeCell ref="TUC6:TUF6"/>
    <mergeCell ref="TUG6:TUJ6"/>
    <mergeCell ref="TPE6:TPH6"/>
    <mergeCell ref="TPI6:TPL6"/>
    <mergeCell ref="TPM6:TPP6"/>
    <mergeCell ref="TPQ6:TPT6"/>
    <mergeCell ref="TPU6:TPX6"/>
    <mergeCell ref="TPY6:TQB6"/>
    <mergeCell ref="TQC6:TQF6"/>
    <mergeCell ref="TQG6:TQJ6"/>
    <mergeCell ref="TQK6:TQN6"/>
    <mergeCell ref="TQO6:TQR6"/>
    <mergeCell ref="TQS6:TQV6"/>
    <mergeCell ref="TQW6:TQZ6"/>
    <mergeCell ref="TRA6:TRD6"/>
    <mergeCell ref="TRE6:TRH6"/>
    <mergeCell ref="TRI6:TRL6"/>
    <mergeCell ref="TRM6:TRP6"/>
    <mergeCell ref="TRQ6:TRT6"/>
    <mergeCell ref="TMO6:TMR6"/>
    <mergeCell ref="TMS6:TMV6"/>
    <mergeCell ref="TMW6:TMZ6"/>
    <mergeCell ref="TNA6:TND6"/>
    <mergeCell ref="TNE6:TNH6"/>
    <mergeCell ref="TNI6:TNL6"/>
    <mergeCell ref="TNM6:TNP6"/>
    <mergeCell ref="TNQ6:TNT6"/>
    <mergeCell ref="TNU6:TNX6"/>
    <mergeCell ref="TNY6:TOB6"/>
    <mergeCell ref="TOC6:TOF6"/>
    <mergeCell ref="TOG6:TOJ6"/>
    <mergeCell ref="TOK6:TON6"/>
    <mergeCell ref="TOO6:TOR6"/>
    <mergeCell ref="TOS6:TOV6"/>
    <mergeCell ref="TOW6:TOZ6"/>
    <mergeCell ref="TPA6:TPD6"/>
    <mergeCell ref="TJY6:TKB6"/>
    <mergeCell ref="TKC6:TKF6"/>
    <mergeCell ref="TKG6:TKJ6"/>
    <mergeCell ref="TKK6:TKN6"/>
    <mergeCell ref="TKO6:TKR6"/>
    <mergeCell ref="TKS6:TKV6"/>
    <mergeCell ref="TKW6:TKZ6"/>
    <mergeCell ref="TLA6:TLD6"/>
    <mergeCell ref="TLE6:TLH6"/>
    <mergeCell ref="TLI6:TLL6"/>
    <mergeCell ref="TLM6:TLP6"/>
    <mergeCell ref="TLQ6:TLT6"/>
    <mergeCell ref="TLU6:TLX6"/>
    <mergeCell ref="TLY6:TMB6"/>
    <mergeCell ref="TMC6:TMF6"/>
    <mergeCell ref="TMG6:TMJ6"/>
    <mergeCell ref="TMK6:TMN6"/>
    <mergeCell ref="THI6:THL6"/>
    <mergeCell ref="THM6:THP6"/>
    <mergeCell ref="THQ6:THT6"/>
    <mergeCell ref="THU6:THX6"/>
    <mergeCell ref="THY6:TIB6"/>
    <mergeCell ref="TIC6:TIF6"/>
    <mergeCell ref="TIG6:TIJ6"/>
    <mergeCell ref="TIK6:TIN6"/>
    <mergeCell ref="TIO6:TIR6"/>
    <mergeCell ref="TIS6:TIV6"/>
    <mergeCell ref="TIW6:TIZ6"/>
    <mergeCell ref="TJA6:TJD6"/>
    <mergeCell ref="TJE6:TJH6"/>
    <mergeCell ref="TJI6:TJL6"/>
    <mergeCell ref="TJM6:TJP6"/>
    <mergeCell ref="TJQ6:TJT6"/>
    <mergeCell ref="TJU6:TJX6"/>
    <mergeCell ref="TES6:TEV6"/>
    <mergeCell ref="TEW6:TEZ6"/>
    <mergeCell ref="TFA6:TFD6"/>
    <mergeCell ref="TFE6:TFH6"/>
    <mergeCell ref="TFI6:TFL6"/>
    <mergeCell ref="TFM6:TFP6"/>
    <mergeCell ref="TFQ6:TFT6"/>
    <mergeCell ref="TFU6:TFX6"/>
    <mergeCell ref="TFY6:TGB6"/>
    <mergeCell ref="TGC6:TGF6"/>
    <mergeCell ref="TGG6:TGJ6"/>
    <mergeCell ref="TGK6:TGN6"/>
    <mergeCell ref="TGO6:TGR6"/>
    <mergeCell ref="TGS6:TGV6"/>
    <mergeCell ref="TGW6:TGZ6"/>
    <mergeCell ref="THA6:THD6"/>
    <mergeCell ref="THE6:THH6"/>
    <mergeCell ref="TCC6:TCF6"/>
    <mergeCell ref="TCG6:TCJ6"/>
    <mergeCell ref="TCK6:TCN6"/>
    <mergeCell ref="TCO6:TCR6"/>
    <mergeCell ref="TCS6:TCV6"/>
    <mergeCell ref="TCW6:TCZ6"/>
    <mergeCell ref="TDA6:TDD6"/>
    <mergeCell ref="TDE6:TDH6"/>
    <mergeCell ref="TDI6:TDL6"/>
    <mergeCell ref="TDM6:TDP6"/>
    <mergeCell ref="TDQ6:TDT6"/>
    <mergeCell ref="TDU6:TDX6"/>
    <mergeCell ref="TDY6:TEB6"/>
    <mergeCell ref="TEC6:TEF6"/>
    <mergeCell ref="TEG6:TEJ6"/>
    <mergeCell ref="TEK6:TEN6"/>
    <mergeCell ref="TEO6:TER6"/>
    <mergeCell ref="SZM6:SZP6"/>
    <mergeCell ref="SZQ6:SZT6"/>
    <mergeCell ref="SZU6:SZX6"/>
    <mergeCell ref="SZY6:TAB6"/>
    <mergeCell ref="TAC6:TAF6"/>
    <mergeCell ref="TAG6:TAJ6"/>
    <mergeCell ref="TAK6:TAN6"/>
    <mergeCell ref="TAO6:TAR6"/>
    <mergeCell ref="TAS6:TAV6"/>
    <mergeCell ref="TAW6:TAZ6"/>
    <mergeCell ref="TBA6:TBD6"/>
    <mergeCell ref="TBE6:TBH6"/>
    <mergeCell ref="TBI6:TBL6"/>
    <mergeCell ref="TBM6:TBP6"/>
    <mergeCell ref="TBQ6:TBT6"/>
    <mergeCell ref="TBU6:TBX6"/>
    <mergeCell ref="TBY6:TCB6"/>
    <mergeCell ref="SWW6:SWZ6"/>
    <mergeCell ref="SXA6:SXD6"/>
    <mergeCell ref="SXE6:SXH6"/>
    <mergeCell ref="SXI6:SXL6"/>
    <mergeCell ref="SXM6:SXP6"/>
    <mergeCell ref="SXQ6:SXT6"/>
    <mergeCell ref="SXU6:SXX6"/>
    <mergeCell ref="SXY6:SYB6"/>
    <mergeCell ref="SYC6:SYF6"/>
    <mergeCell ref="SYG6:SYJ6"/>
    <mergeCell ref="SYK6:SYN6"/>
    <mergeCell ref="SYO6:SYR6"/>
    <mergeCell ref="SYS6:SYV6"/>
    <mergeCell ref="SYW6:SYZ6"/>
    <mergeCell ref="SZA6:SZD6"/>
    <mergeCell ref="SZE6:SZH6"/>
    <mergeCell ref="SZI6:SZL6"/>
    <mergeCell ref="SUG6:SUJ6"/>
    <mergeCell ref="SUK6:SUN6"/>
    <mergeCell ref="SUO6:SUR6"/>
    <mergeCell ref="SUS6:SUV6"/>
    <mergeCell ref="SUW6:SUZ6"/>
    <mergeCell ref="SVA6:SVD6"/>
    <mergeCell ref="SVE6:SVH6"/>
    <mergeCell ref="SVI6:SVL6"/>
    <mergeCell ref="SVM6:SVP6"/>
    <mergeCell ref="SVQ6:SVT6"/>
    <mergeCell ref="SVU6:SVX6"/>
    <mergeCell ref="SVY6:SWB6"/>
    <mergeCell ref="SWC6:SWF6"/>
    <mergeCell ref="SWG6:SWJ6"/>
    <mergeCell ref="SWK6:SWN6"/>
    <mergeCell ref="SWO6:SWR6"/>
    <mergeCell ref="SWS6:SWV6"/>
    <mergeCell ref="SRQ6:SRT6"/>
    <mergeCell ref="SRU6:SRX6"/>
    <mergeCell ref="SRY6:SSB6"/>
    <mergeCell ref="SSC6:SSF6"/>
    <mergeCell ref="SSG6:SSJ6"/>
    <mergeCell ref="SSK6:SSN6"/>
    <mergeCell ref="SSO6:SSR6"/>
    <mergeCell ref="SSS6:SSV6"/>
    <mergeCell ref="SSW6:SSZ6"/>
    <mergeCell ref="STA6:STD6"/>
    <mergeCell ref="STE6:STH6"/>
    <mergeCell ref="STI6:STL6"/>
    <mergeCell ref="STM6:STP6"/>
    <mergeCell ref="STQ6:STT6"/>
    <mergeCell ref="STU6:STX6"/>
    <mergeCell ref="STY6:SUB6"/>
    <mergeCell ref="SUC6:SUF6"/>
    <mergeCell ref="SPA6:SPD6"/>
    <mergeCell ref="SPE6:SPH6"/>
    <mergeCell ref="SPI6:SPL6"/>
    <mergeCell ref="SPM6:SPP6"/>
    <mergeCell ref="SPQ6:SPT6"/>
    <mergeCell ref="SPU6:SPX6"/>
    <mergeCell ref="SPY6:SQB6"/>
    <mergeCell ref="SQC6:SQF6"/>
    <mergeCell ref="SQG6:SQJ6"/>
    <mergeCell ref="SQK6:SQN6"/>
    <mergeCell ref="SQO6:SQR6"/>
    <mergeCell ref="SQS6:SQV6"/>
    <mergeCell ref="SQW6:SQZ6"/>
    <mergeCell ref="SRA6:SRD6"/>
    <mergeCell ref="SRE6:SRH6"/>
    <mergeCell ref="SRI6:SRL6"/>
    <mergeCell ref="SRM6:SRP6"/>
    <mergeCell ref="SMK6:SMN6"/>
    <mergeCell ref="SMO6:SMR6"/>
    <mergeCell ref="SMS6:SMV6"/>
    <mergeCell ref="SMW6:SMZ6"/>
    <mergeCell ref="SNA6:SND6"/>
    <mergeCell ref="SNE6:SNH6"/>
    <mergeCell ref="SNI6:SNL6"/>
    <mergeCell ref="SNM6:SNP6"/>
    <mergeCell ref="SNQ6:SNT6"/>
    <mergeCell ref="SNU6:SNX6"/>
    <mergeCell ref="SNY6:SOB6"/>
    <mergeCell ref="SOC6:SOF6"/>
    <mergeCell ref="SOG6:SOJ6"/>
    <mergeCell ref="SOK6:SON6"/>
    <mergeCell ref="SOO6:SOR6"/>
    <mergeCell ref="SOS6:SOV6"/>
    <mergeCell ref="SOW6:SOZ6"/>
    <mergeCell ref="SJU6:SJX6"/>
    <mergeCell ref="SJY6:SKB6"/>
    <mergeCell ref="SKC6:SKF6"/>
    <mergeCell ref="SKG6:SKJ6"/>
    <mergeCell ref="SKK6:SKN6"/>
    <mergeCell ref="SKO6:SKR6"/>
    <mergeCell ref="SKS6:SKV6"/>
    <mergeCell ref="SKW6:SKZ6"/>
    <mergeCell ref="SLA6:SLD6"/>
    <mergeCell ref="SLE6:SLH6"/>
    <mergeCell ref="SLI6:SLL6"/>
    <mergeCell ref="SLM6:SLP6"/>
    <mergeCell ref="SLQ6:SLT6"/>
    <mergeCell ref="SLU6:SLX6"/>
    <mergeCell ref="SLY6:SMB6"/>
    <mergeCell ref="SMC6:SMF6"/>
    <mergeCell ref="SMG6:SMJ6"/>
    <mergeCell ref="SHE6:SHH6"/>
    <mergeCell ref="SHI6:SHL6"/>
    <mergeCell ref="SHM6:SHP6"/>
    <mergeCell ref="SHQ6:SHT6"/>
    <mergeCell ref="SHU6:SHX6"/>
    <mergeCell ref="SHY6:SIB6"/>
    <mergeCell ref="SIC6:SIF6"/>
    <mergeCell ref="SIG6:SIJ6"/>
    <mergeCell ref="SIK6:SIN6"/>
    <mergeCell ref="SIO6:SIR6"/>
    <mergeCell ref="SIS6:SIV6"/>
    <mergeCell ref="SIW6:SIZ6"/>
    <mergeCell ref="SJA6:SJD6"/>
    <mergeCell ref="SJE6:SJH6"/>
    <mergeCell ref="SJI6:SJL6"/>
    <mergeCell ref="SJM6:SJP6"/>
    <mergeCell ref="SJQ6:SJT6"/>
    <mergeCell ref="SEO6:SER6"/>
    <mergeCell ref="SES6:SEV6"/>
    <mergeCell ref="SEW6:SEZ6"/>
    <mergeCell ref="SFA6:SFD6"/>
    <mergeCell ref="SFE6:SFH6"/>
    <mergeCell ref="SFI6:SFL6"/>
    <mergeCell ref="SFM6:SFP6"/>
    <mergeCell ref="SFQ6:SFT6"/>
    <mergeCell ref="SFU6:SFX6"/>
    <mergeCell ref="SFY6:SGB6"/>
    <mergeCell ref="SGC6:SGF6"/>
    <mergeCell ref="SGG6:SGJ6"/>
    <mergeCell ref="SGK6:SGN6"/>
    <mergeCell ref="SGO6:SGR6"/>
    <mergeCell ref="SGS6:SGV6"/>
    <mergeCell ref="SGW6:SGZ6"/>
    <mergeCell ref="SHA6:SHD6"/>
    <mergeCell ref="SBY6:SCB6"/>
    <mergeCell ref="SCC6:SCF6"/>
    <mergeCell ref="SCG6:SCJ6"/>
    <mergeCell ref="SCK6:SCN6"/>
    <mergeCell ref="SCO6:SCR6"/>
    <mergeCell ref="SCS6:SCV6"/>
    <mergeCell ref="SCW6:SCZ6"/>
    <mergeCell ref="SDA6:SDD6"/>
    <mergeCell ref="SDE6:SDH6"/>
    <mergeCell ref="SDI6:SDL6"/>
    <mergeCell ref="SDM6:SDP6"/>
    <mergeCell ref="SDQ6:SDT6"/>
    <mergeCell ref="SDU6:SDX6"/>
    <mergeCell ref="SDY6:SEB6"/>
    <mergeCell ref="SEC6:SEF6"/>
    <mergeCell ref="SEG6:SEJ6"/>
    <mergeCell ref="SEK6:SEN6"/>
    <mergeCell ref="RZI6:RZL6"/>
    <mergeCell ref="RZM6:RZP6"/>
    <mergeCell ref="RZQ6:RZT6"/>
    <mergeCell ref="RZU6:RZX6"/>
    <mergeCell ref="RZY6:SAB6"/>
    <mergeCell ref="SAC6:SAF6"/>
    <mergeCell ref="SAG6:SAJ6"/>
    <mergeCell ref="SAK6:SAN6"/>
    <mergeCell ref="SAO6:SAR6"/>
    <mergeCell ref="SAS6:SAV6"/>
    <mergeCell ref="SAW6:SAZ6"/>
    <mergeCell ref="SBA6:SBD6"/>
    <mergeCell ref="SBE6:SBH6"/>
    <mergeCell ref="SBI6:SBL6"/>
    <mergeCell ref="SBM6:SBP6"/>
    <mergeCell ref="SBQ6:SBT6"/>
    <mergeCell ref="SBU6:SBX6"/>
    <mergeCell ref="RWS6:RWV6"/>
    <mergeCell ref="RWW6:RWZ6"/>
    <mergeCell ref="RXA6:RXD6"/>
    <mergeCell ref="RXE6:RXH6"/>
    <mergeCell ref="RXI6:RXL6"/>
    <mergeCell ref="RXM6:RXP6"/>
    <mergeCell ref="RXQ6:RXT6"/>
    <mergeCell ref="RXU6:RXX6"/>
    <mergeCell ref="RXY6:RYB6"/>
    <mergeCell ref="RYC6:RYF6"/>
    <mergeCell ref="RYG6:RYJ6"/>
    <mergeCell ref="RYK6:RYN6"/>
    <mergeCell ref="RYO6:RYR6"/>
    <mergeCell ref="RYS6:RYV6"/>
    <mergeCell ref="RYW6:RYZ6"/>
    <mergeCell ref="RZA6:RZD6"/>
    <mergeCell ref="RZE6:RZH6"/>
    <mergeCell ref="RUC6:RUF6"/>
    <mergeCell ref="RUG6:RUJ6"/>
    <mergeCell ref="RUK6:RUN6"/>
    <mergeCell ref="RUO6:RUR6"/>
    <mergeCell ref="RUS6:RUV6"/>
    <mergeCell ref="RUW6:RUZ6"/>
    <mergeCell ref="RVA6:RVD6"/>
    <mergeCell ref="RVE6:RVH6"/>
    <mergeCell ref="RVI6:RVL6"/>
    <mergeCell ref="RVM6:RVP6"/>
    <mergeCell ref="RVQ6:RVT6"/>
    <mergeCell ref="RVU6:RVX6"/>
    <mergeCell ref="RVY6:RWB6"/>
    <mergeCell ref="RWC6:RWF6"/>
    <mergeCell ref="RWG6:RWJ6"/>
    <mergeCell ref="RWK6:RWN6"/>
    <mergeCell ref="RWO6:RWR6"/>
    <mergeCell ref="RRM6:RRP6"/>
    <mergeCell ref="RRQ6:RRT6"/>
    <mergeCell ref="RRU6:RRX6"/>
    <mergeCell ref="RRY6:RSB6"/>
    <mergeCell ref="RSC6:RSF6"/>
    <mergeCell ref="RSG6:RSJ6"/>
    <mergeCell ref="RSK6:RSN6"/>
    <mergeCell ref="RSO6:RSR6"/>
    <mergeCell ref="RSS6:RSV6"/>
    <mergeCell ref="RSW6:RSZ6"/>
    <mergeCell ref="RTA6:RTD6"/>
    <mergeCell ref="RTE6:RTH6"/>
    <mergeCell ref="RTI6:RTL6"/>
    <mergeCell ref="RTM6:RTP6"/>
    <mergeCell ref="RTQ6:RTT6"/>
    <mergeCell ref="RTU6:RTX6"/>
    <mergeCell ref="RTY6:RUB6"/>
    <mergeCell ref="ROW6:ROZ6"/>
    <mergeCell ref="RPA6:RPD6"/>
    <mergeCell ref="RPE6:RPH6"/>
    <mergeCell ref="RPI6:RPL6"/>
    <mergeCell ref="RPM6:RPP6"/>
    <mergeCell ref="RPQ6:RPT6"/>
    <mergeCell ref="RPU6:RPX6"/>
    <mergeCell ref="RPY6:RQB6"/>
    <mergeCell ref="RQC6:RQF6"/>
    <mergeCell ref="RQG6:RQJ6"/>
    <mergeCell ref="RQK6:RQN6"/>
    <mergeCell ref="RQO6:RQR6"/>
    <mergeCell ref="RQS6:RQV6"/>
    <mergeCell ref="RQW6:RQZ6"/>
    <mergeCell ref="RRA6:RRD6"/>
    <mergeCell ref="RRE6:RRH6"/>
    <mergeCell ref="RRI6:RRL6"/>
    <mergeCell ref="RMG6:RMJ6"/>
    <mergeCell ref="RMK6:RMN6"/>
    <mergeCell ref="RMO6:RMR6"/>
    <mergeCell ref="RMS6:RMV6"/>
    <mergeCell ref="RMW6:RMZ6"/>
    <mergeCell ref="RNA6:RND6"/>
    <mergeCell ref="RNE6:RNH6"/>
    <mergeCell ref="RNI6:RNL6"/>
    <mergeCell ref="RNM6:RNP6"/>
    <mergeCell ref="RNQ6:RNT6"/>
    <mergeCell ref="RNU6:RNX6"/>
    <mergeCell ref="RNY6:ROB6"/>
    <mergeCell ref="ROC6:ROF6"/>
    <mergeCell ref="ROG6:ROJ6"/>
    <mergeCell ref="ROK6:RON6"/>
    <mergeCell ref="ROO6:ROR6"/>
    <mergeCell ref="ROS6:ROV6"/>
    <mergeCell ref="RJQ6:RJT6"/>
    <mergeCell ref="RJU6:RJX6"/>
    <mergeCell ref="RJY6:RKB6"/>
    <mergeCell ref="RKC6:RKF6"/>
    <mergeCell ref="RKG6:RKJ6"/>
    <mergeCell ref="RKK6:RKN6"/>
    <mergeCell ref="RKO6:RKR6"/>
    <mergeCell ref="RKS6:RKV6"/>
    <mergeCell ref="RKW6:RKZ6"/>
    <mergeCell ref="RLA6:RLD6"/>
    <mergeCell ref="RLE6:RLH6"/>
    <mergeCell ref="RLI6:RLL6"/>
    <mergeCell ref="RLM6:RLP6"/>
    <mergeCell ref="RLQ6:RLT6"/>
    <mergeCell ref="RLU6:RLX6"/>
    <mergeCell ref="RLY6:RMB6"/>
    <mergeCell ref="RMC6:RMF6"/>
    <mergeCell ref="RHA6:RHD6"/>
    <mergeCell ref="RHE6:RHH6"/>
    <mergeCell ref="RHI6:RHL6"/>
    <mergeCell ref="RHM6:RHP6"/>
    <mergeCell ref="RHQ6:RHT6"/>
    <mergeCell ref="RHU6:RHX6"/>
    <mergeCell ref="RHY6:RIB6"/>
    <mergeCell ref="RIC6:RIF6"/>
    <mergeCell ref="RIG6:RIJ6"/>
    <mergeCell ref="RIK6:RIN6"/>
    <mergeCell ref="RIO6:RIR6"/>
    <mergeCell ref="RIS6:RIV6"/>
    <mergeCell ref="RIW6:RIZ6"/>
    <mergeCell ref="RJA6:RJD6"/>
    <mergeCell ref="RJE6:RJH6"/>
    <mergeCell ref="RJI6:RJL6"/>
    <mergeCell ref="RJM6:RJP6"/>
    <mergeCell ref="REK6:REN6"/>
    <mergeCell ref="REO6:RER6"/>
    <mergeCell ref="RES6:REV6"/>
    <mergeCell ref="REW6:REZ6"/>
    <mergeCell ref="RFA6:RFD6"/>
    <mergeCell ref="RFE6:RFH6"/>
    <mergeCell ref="RFI6:RFL6"/>
    <mergeCell ref="RFM6:RFP6"/>
    <mergeCell ref="RFQ6:RFT6"/>
    <mergeCell ref="RFU6:RFX6"/>
    <mergeCell ref="RFY6:RGB6"/>
    <mergeCell ref="RGC6:RGF6"/>
    <mergeCell ref="RGG6:RGJ6"/>
    <mergeCell ref="RGK6:RGN6"/>
    <mergeCell ref="RGO6:RGR6"/>
    <mergeCell ref="RGS6:RGV6"/>
    <mergeCell ref="RGW6:RGZ6"/>
    <mergeCell ref="RBU6:RBX6"/>
    <mergeCell ref="RBY6:RCB6"/>
    <mergeCell ref="RCC6:RCF6"/>
    <mergeCell ref="RCG6:RCJ6"/>
    <mergeCell ref="RCK6:RCN6"/>
    <mergeCell ref="RCO6:RCR6"/>
    <mergeCell ref="RCS6:RCV6"/>
    <mergeCell ref="RCW6:RCZ6"/>
    <mergeCell ref="RDA6:RDD6"/>
    <mergeCell ref="RDE6:RDH6"/>
    <mergeCell ref="RDI6:RDL6"/>
    <mergeCell ref="RDM6:RDP6"/>
    <mergeCell ref="RDQ6:RDT6"/>
    <mergeCell ref="RDU6:RDX6"/>
    <mergeCell ref="RDY6:REB6"/>
    <mergeCell ref="REC6:REF6"/>
    <mergeCell ref="REG6:REJ6"/>
    <mergeCell ref="QZE6:QZH6"/>
    <mergeCell ref="QZI6:QZL6"/>
    <mergeCell ref="QZM6:QZP6"/>
    <mergeCell ref="QZQ6:QZT6"/>
    <mergeCell ref="QZU6:QZX6"/>
    <mergeCell ref="QZY6:RAB6"/>
    <mergeCell ref="RAC6:RAF6"/>
    <mergeCell ref="RAG6:RAJ6"/>
    <mergeCell ref="RAK6:RAN6"/>
    <mergeCell ref="RAO6:RAR6"/>
    <mergeCell ref="RAS6:RAV6"/>
    <mergeCell ref="RAW6:RAZ6"/>
    <mergeCell ref="RBA6:RBD6"/>
    <mergeCell ref="RBE6:RBH6"/>
    <mergeCell ref="RBI6:RBL6"/>
    <mergeCell ref="RBM6:RBP6"/>
    <mergeCell ref="RBQ6:RBT6"/>
    <mergeCell ref="QWO6:QWR6"/>
    <mergeCell ref="QWS6:QWV6"/>
    <mergeCell ref="QWW6:QWZ6"/>
    <mergeCell ref="QXA6:QXD6"/>
    <mergeCell ref="QXE6:QXH6"/>
    <mergeCell ref="QXI6:QXL6"/>
    <mergeCell ref="QXM6:QXP6"/>
    <mergeCell ref="QXQ6:QXT6"/>
    <mergeCell ref="QXU6:QXX6"/>
    <mergeCell ref="QXY6:QYB6"/>
    <mergeCell ref="QYC6:QYF6"/>
    <mergeCell ref="QYG6:QYJ6"/>
    <mergeCell ref="QYK6:QYN6"/>
    <mergeCell ref="QYO6:QYR6"/>
    <mergeCell ref="QYS6:QYV6"/>
    <mergeCell ref="QYW6:QYZ6"/>
    <mergeCell ref="QZA6:QZD6"/>
    <mergeCell ref="QTY6:QUB6"/>
    <mergeCell ref="QUC6:QUF6"/>
    <mergeCell ref="QUG6:QUJ6"/>
    <mergeCell ref="QUK6:QUN6"/>
    <mergeCell ref="QUO6:QUR6"/>
    <mergeCell ref="QUS6:QUV6"/>
    <mergeCell ref="QUW6:QUZ6"/>
    <mergeCell ref="QVA6:QVD6"/>
    <mergeCell ref="QVE6:QVH6"/>
    <mergeCell ref="QVI6:QVL6"/>
    <mergeCell ref="QVM6:QVP6"/>
    <mergeCell ref="QVQ6:QVT6"/>
    <mergeCell ref="QVU6:QVX6"/>
    <mergeCell ref="QVY6:QWB6"/>
    <mergeCell ref="QWC6:QWF6"/>
    <mergeCell ref="QWG6:QWJ6"/>
    <mergeCell ref="QWK6:QWN6"/>
    <mergeCell ref="QRI6:QRL6"/>
    <mergeCell ref="QRM6:QRP6"/>
    <mergeCell ref="QRQ6:QRT6"/>
    <mergeCell ref="QRU6:QRX6"/>
    <mergeCell ref="QRY6:QSB6"/>
    <mergeCell ref="QSC6:QSF6"/>
    <mergeCell ref="QSG6:QSJ6"/>
    <mergeCell ref="QSK6:QSN6"/>
    <mergeCell ref="QSO6:QSR6"/>
    <mergeCell ref="QSS6:QSV6"/>
    <mergeCell ref="QSW6:QSZ6"/>
    <mergeCell ref="QTA6:QTD6"/>
    <mergeCell ref="QTE6:QTH6"/>
    <mergeCell ref="QTI6:QTL6"/>
    <mergeCell ref="QTM6:QTP6"/>
    <mergeCell ref="QTQ6:QTT6"/>
    <mergeCell ref="QTU6:QTX6"/>
    <mergeCell ref="QOS6:QOV6"/>
    <mergeCell ref="QOW6:QOZ6"/>
    <mergeCell ref="QPA6:QPD6"/>
    <mergeCell ref="QPE6:QPH6"/>
    <mergeCell ref="QPI6:QPL6"/>
    <mergeCell ref="QPM6:QPP6"/>
    <mergeCell ref="QPQ6:QPT6"/>
    <mergeCell ref="QPU6:QPX6"/>
    <mergeCell ref="QPY6:QQB6"/>
    <mergeCell ref="QQC6:QQF6"/>
    <mergeCell ref="QQG6:QQJ6"/>
    <mergeCell ref="QQK6:QQN6"/>
    <mergeCell ref="QQO6:QQR6"/>
    <mergeCell ref="QQS6:QQV6"/>
    <mergeCell ref="QQW6:QQZ6"/>
    <mergeCell ref="QRA6:QRD6"/>
    <mergeCell ref="QRE6:QRH6"/>
    <mergeCell ref="QMC6:QMF6"/>
    <mergeCell ref="QMG6:QMJ6"/>
    <mergeCell ref="QMK6:QMN6"/>
    <mergeCell ref="QMO6:QMR6"/>
    <mergeCell ref="QMS6:QMV6"/>
    <mergeCell ref="QMW6:QMZ6"/>
    <mergeCell ref="QNA6:QND6"/>
    <mergeCell ref="QNE6:QNH6"/>
    <mergeCell ref="QNI6:QNL6"/>
    <mergeCell ref="QNM6:QNP6"/>
    <mergeCell ref="QNQ6:QNT6"/>
    <mergeCell ref="QNU6:QNX6"/>
    <mergeCell ref="QNY6:QOB6"/>
    <mergeCell ref="QOC6:QOF6"/>
    <mergeCell ref="QOG6:QOJ6"/>
    <mergeCell ref="QOK6:QON6"/>
    <mergeCell ref="QOO6:QOR6"/>
    <mergeCell ref="QJM6:QJP6"/>
    <mergeCell ref="QJQ6:QJT6"/>
    <mergeCell ref="QJU6:QJX6"/>
    <mergeCell ref="QJY6:QKB6"/>
    <mergeCell ref="QKC6:QKF6"/>
    <mergeCell ref="QKG6:QKJ6"/>
    <mergeCell ref="QKK6:QKN6"/>
    <mergeCell ref="QKO6:QKR6"/>
    <mergeCell ref="QKS6:QKV6"/>
    <mergeCell ref="QKW6:QKZ6"/>
    <mergeCell ref="QLA6:QLD6"/>
    <mergeCell ref="QLE6:QLH6"/>
    <mergeCell ref="QLI6:QLL6"/>
    <mergeCell ref="QLM6:QLP6"/>
    <mergeCell ref="QLQ6:QLT6"/>
    <mergeCell ref="QLU6:QLX6"/>
    <mergeCell ref="QLY6:QMB6"/>
    <mergeCell ref="QGW6:QGZ6"/>
    <mergeCell ref="QHA6:QHD6"/>
    <mergeCell ref="QHE6:QHH6"/>
    <mergeCell ref="QHI6:QHL6"/>
    <mergeCell ref="QHM6:QHP6"/>
    <mergeCell ref="QHQ6:QHT6"/>
    <mergeCell ref="QHU6:QHX6"/>
    <mergeCell ref="QHY6:QIB6"/>
    <mergeCell ref="QIC6:QIF6"/>
    <mergeCell ref="QIG6:QIJ6"/>
    <mergeCell ref="QIK6:QIN6"/>
    <mergeCell ref="QIO6:QIR6"/>
    <mergeCell ref="QIS6:QIV6"/>
    <mergeCell ref="QIW6:QIZ6"/>
    <mergeCell ref="QJA6:QJD6"/>
    <mergeCell ref="QJE6:QJH6"/>
    <mergeCell ref="QJI6:QJL6"/>
    <mergeCell ref="QEG6:QEJ6"/>
    <mergeCell ref="QEK6:QEN6"/>
    <mergeCell ref="QEO6:QER6"/>
    <mergeCell ref="QES6:QEV6"/>
    <mergeCell ref="QEW6:QEZ6"/>
    <mergeCell ref="QFA6:QFD6"/>
    <mergeCell ref="QFE6:QFH6"/>
    <mergeCell ref="QFI6:QFL6"/>
    <mergeCell ref="QFM6:QFP6"/>
    <mergeCell ref="QFQ6:QFT6"/>
    <mergeCell ref="QFU6:QFX6"/>
    <mergeCell ref="QFY6:QGB6"/>
    <mergeCell ref="QGC6:QGF6"/>
    <mergeCell ref="QGG6:QGJ6"/>
    <mergeCell ref="QGK6:QGN6"/>
    <mergeCell ref="QGO6:QGR6"/>
    <mergeCell ref="QGS6:QGV6"/>
    <mergeCell ref="QBQ6:QBT6"/>
    <mergeCell ref="QBU6:QBX6"/>
    <mergeCell ref="QBY6:QCB6"/>
    <mergeCell ref="QCC6:QCF6"/>
    <mergeCell ref="QCG6:QCJ6"/>
    <mergeCell ref="QCK6:QCN6"/>
    <mergeCell ref="QCO6:QCR6"/>
    <mergeCell ref="QCS6:QCV6"/>
    <mergeCell ref="QCW6:QCZ6"/>
    <mergeCell ref="QDA6:QDD6"/>
    <mergeCell ref="QDE6:QDH6"/>
    <mergeCell ref="QDI6:QDL6"/>
    <mergeCell ref="QDM6:QDP6"/>
    <mergeCell ref="QDQ6:QDT6"/>
    <mergeCell ref="QDU6:QDX6"/>
    <mergeCell ref="QDY6:QEB6"/>
    <mergeCell ref="QEC6:QEF6"/>
    <mergeCell ref="PZA6:PZD6"/>
    <mergeCell ref="PZE6:PZH6"/>
    <mergeCell ref="PZI6:PZL6"/>
    <mergeCell ref="PZM6:PZP6"/>
    <mergeCell ref="PZQ6:PZT6"/>
    <mergeCell ref="PZU6:PZX6"/>
    <mergeCell ref="PZY6:QAB6"/>
    <mergeCell ref="QAC6:QAF6"/>
    <mergeCell ref="QAG6:QAJ6"/>
    <mergeCell ref="QAK6:QAN6"/>
    <mergeCell ref="QAO6:QAR6"/>
    <mergeCell ref="QAS6:QAV6"/>
    <mergeCell ref="QAW6:QAZ6"/>
    <mergeCell ref="QBA6:QBD6"/>
    <mergeCell ref="QBE6:QBH6"/>
    <mergeCell ref="QBI6:QBL6"/>
    <mergeCell ref="QBM6:QBP6"/>
    <mergeCell ref="PWK6:PWN6"/>
    <mergeCell ref="PWO6:PWR6"/>
    <mergeCell ref="PWS6:PWV6"/>
    <mergeCell ref="PWW6:PWZ6"/>
    <mergeCell ref="PXA6:PXD6"/>
    <mergeCell ref="PXE6:PXH6"/>
    <mergeCell ref="PXI6:PXL6"/>
    <mergeCell ref="PXM6:PXP6"/>
    <mergeCell ref="PXQ6:PXT6"/>
    <mergeCell ref="PXU6:PXX6"/>
    <mergeCell ref="PXY6:PYB6"/>
    <mergeCell ref="PYC6:PYF6"/>
    <mergeCell ref="PYG6:PYJ6"/>
    <mergeCell ref="PYK6:PYN6"/>
    <mergeCell ref="PYO6:PYR6"/>
    <mergeCell ref="PYS6:PYV6"/>
    <mergeCell ref="PYW6:PYZ6"/>
    <mergeCell ref="PTU6:PTX6"/>
    <mergeCell ref="PTY6:PUB6"/>
    <mergeCell ref="PUC6:PUF6"/>
    <mergeCell ref="PUG6:PUJ6"/>
    <mergeCell ref="PUK6:PUN6"/>
    <mergeCell ref="PUO6:PUR6"/>
    <mergeCell ref="PUS6:PUV6"/>
    <mergeCell ref="PUW6:PUZ6"/>
    <mergeCell ref="PVA6:PVD6"/>
    <mergeCell ref="PVE6:PVH6"/>
    <mergeCell ref="PVI6:PVL6"/>
    <mergeCell ref="PVM6:PVP6"/>
    <mergeCell ref="PVQ6:PVT6"/>
    <mergeCell ref="PVU6:PVX6"/>
    <mergeCell ref="PVY6:PWB6"/>
    <mergeCell ref="PWC6:PWF6"/>
    <mergeCell ref="PWG6:PWJ6"/>
    <mergeCell ref="PRE6:PRH6"/>
    <mergeCell ref="PRI6:PRL6"/>
    <mergeCell ref="PRM6:PRP6"/>
    <mergeCell ref="PRQ6:PRT6"/>
    <mergeCell ref="PRU6:PRX6"/>
    <mergeCell ref="PRY6:PSB6"/>
    <mergeCell ref="PSC6:PSF6"/>
    <mergeCell ref="PSG6:PSJ6"/>
    <mergeCell ref="PSK6:PSN6"/>
    <mergeCell ref="PSO6:PSR6"/>
    <mergeCell ref="PSS6:PSV6"/>
    <mergeCell ref="PSW6:PSZ6"/>
    <mergeCell ref="PTA6:PTD6"/>
    <mergeCell ref="PTE6:PTH6"/>
    <mergeCell ref="PTI6:PTL6"/>
    <mergeCell ref="PTM6:PTP6"/>
    <mergeCell ref="PTQ6:PTT6"/>
    <mergeCell ref="POO6:POR6"/>
    <mergeCell ref="POS6:POV6"/>
    <mergeCell ref="POW6:POZ6"/>
    <mergeCell ref="PPA6:PPD6"/>
    <mergeCell ref="PPE6:PPH6"/>
    <mergeCell ref="PPI6:PPL6"/>
    <mergeCell ref="PPM6:PPP6"/>
    <mergeCell ref="PPQ6:PPT6"/>
    <mergeCell ref="PPU6:PPX6"/>
    <mergeCell ref="PPY6:PQB6"/>
    <mergeCell ref="PQC6:PQF6"/>
    <mergeCell ref="PQG6:PQJ6"/>
    <mergeCell ref="PQK6:PQN6"/>
    <mergeCell ref="PQO6:PQR6"/>
    <mergeCell ref="PQS6:PQV6"/>
    <mergeCell ref="PQW6:PQZ6"/>
    <mergeCell ref="PRA6:PRD6"/>
    <mergeCell ref="PLY6:PMB6"/>
    <mergeCell ref="PMC6:PMF6"/>
    <mergeCell ref="PMG6:PMJ6"/>
    <mergeCell ref="PMK6:PMN6"/>
    <mergeCell ref="PMO6:PMR6"/>
    <mergeCell ref="PMS6:PMV6"/>
    <mergeCell ref="PMW6:PMZ6"/>
    <mergeCell ref="PNA6:PND6"/>
    <mergeCell ref="PNE6:PNH6"/>
    <mergeCell ref="PNI6:PNL6"/>
    <mergeCell ref="PNM6:PNP6"/>
    <mergeCell ref="PNQ6:PNT6"/>
    <mergeCell ref="PNU6:PNX6"/>
    <mergeCell ref="PNY6:POB6"/>
    <mergeCell ref="POC6:POF6"/>
    <mergeCell ref="POG6:POJ6"/>
    <mergeCell ref="POK6:PON6"/>
    <mergeCell ref="PJI6:PJL6"/>
    <mergeCell ref="PJM6:PJP6"/>
    <mergeCell ref="PJQ6:PJT6"/>
    <mergeCell ref="PJU6:PJX6"/>
    <mergeCell ref="PJY6:PKB6"/>
    <mergeCell ref="PKC6:PKF6"/>
    <mergeCell ref="PKG6:PKJ6"/>
    <mergeCell ref="PKK6:PKN6"/>
    <mergeCell ref="PKO6:PKR6"/>
    <mergeCell ref="PKS6:PKV6"/>
    <mergeCell ref="PKW6:PKZ6"/>
    <mergeCell ref="PLA6:PLD6"/>
    <mergeCell ref="PLE6:PLH6"/>
    <mergeCell ref="PLI6:PLL6"/>
    <mergeCell ref="PLM6:PLP6"/>
    <mergeCell ref="PLQ6:PLT6"/>
    <mergeCell ref="PLU6:PLX6"/>
    <mergeCell ref="PGS6:PGV6"/>
    <mergeCell ref="PGW6:PGZ6"/>
    <mergeCell ref="PHA6:PHD6"/>
    <mergeCell ref="PHE6:PHH6"/>
    <mergeCell ref="PHI6:PHL6"/>
    <mergeCell ref="PHM6:PHP6"/>
    <mergeCell ref="PHQ6:PHT6"/>
    <mergeCell ref="PHU6:PHX6"/>
    <mergeCell ref="PHY6:PIB6"/>
    <mergeCell ref="PIC6:PIF6"/>
    <mergeCell ref="PIG6:PIJ6"/>
    <mergeCell ref="PIK6:PIN6"/>
    <mergeCell ref="PIO6:PIR6"/>
    <mergeCell ref="PIS6:PIV6"/>
    <mergeCell ref="PIW6:PIZ6"/>
    <mergeCell ref="PJA6:PJD6"/>
    <mergeCell ref="PJE6:PJH6"/>
    <mergeCell ref="PEC6:PEF6"/>
    <mergeCell ref="PEG6:PEJ6"/>
    <mergeCell ref="PEK6:PEN6"/>
    <mergeCell ref="PEO6:PER6"/>
    <mergeCell ref="PES6:PEV6"/>
    <mergeCell ref="PEW6:PEZ6"/>
    <mergeCell ref="PFA6:PFD6"/>
    <mergeCell ref="PFE6:PFH6"/>
    <mergeCell ref="PFI6:PFL6"/>
    <mergeCell ref="PFM6:PFP6"/>
    <mergeCell ref="PFQ6:PFT6"/>
    <mergeCell ref="PFU6:PFX6"/>
    <mergeCell ref="PFY6:PGB6"/>
    <mergeCell ref="PGC6:PGF6"/>
    <mergeCell ref="PGG6:PGJ6"/>
    <mergeCell ref="PGK6:PGN6"/>
    <mergeCell ref="PGO6:PGR6"/>
    <mergeCell ref="PBM6:PBP6"/>
    <mergeCell ref="PBQ6:PBT6"/>
    <mergeCell ref="PBU6:PBX6"/>
    <mergeCell ref="PBY6:PCB6"/>
    <mergeCell ref="PCC6:PCF6"/>
    <mergeCell ref="PCG6:PCJ6"/>
    <mergeCell ref="PCK6:PCN6"/>
    <mergeCell ref="PCO6:PCR6"/>
    <mergeCell ref="PCS6:PCV6"/>
    <mergeCell ref="PCW6:PCZ6"/>
    <mergeCell ref="PDA6:PDD6"/>
    <mergeCell ref="PDE6:PDH6"/>
    <mergeCell ref="PDI6:PDL6"/>
    <mergeCell ref="PDM6:PDP6"/>
    <mergeCell ref="PDQ6:PDT6"/>
    <mergeCell ref="PDU6:PDX6"/>
    <mergeCell ref="PDY6:PEB6"/>
    <mergeCell ref="OYW6:OYZ6"/>
    <mergeCell ref="OZA6:OZD6"/>
    <mergeCell ref="OZE6:OZH6"/>
    <mergeCell ref="OZI6:OZL6"/>
    <mergeCell ref="OZM6:OZP6"/>
    <mergeCell ref="OZQ6:OZT6"/>
    <mergeCell ref="OZU6:OZX6"/>
    <mergeCell ref="OZY6:PAB6"/>
    <mergeCell ref="PAC6:PAF6"/>
    <mergeCell ref="PAG6:PAJ6"/>
    <mergeCell ref="PAK6:PAN6"/>
    <mergeCell ref="PAO6:PAR6"/>
    <mergeCell ref="PAS6:PAV6"/>
    <mergeCell ref="PAW6:PAZ6"/>
    <mergeCell ref="PBA6:PBD6"/>
    <mergeCell ref="PBE6:PBH6"/>
    <mergeCell ref="PBI6:PBL6"/>
    <mergeCell ref="OWG6:OWJ6"/>
    <mergeCell ref="OWK6:OWN6"/>
    <mergeCell ref="OWO6:OWR6"/>
    <mergeCell ref="OWS6:OWV6"/>
    <mergeCell ref="OWW6:OWZ6"/>
    <mergeCell ref="OXA6:OXD6"/>
    <mergeCell ref="OXE6:OXH6"/>
    <mergeCell ref="OXI6:OXL6"/>
    <mergeCell ref="OXM6:OXP6"/>
    <mergeCell ref="OXQ6:OXT6"/>
    <mergeCell ref="OXU6:OXX6"/>
    <mergeCell ref="OXY6:OYB6"/>
    <mergeCell ref="OYC6:OYF6"/>
    <mergeCell ref="OYG6:OYJ6"/>
    <mergeCell ref="OYK6:OYN6"/>
    <mergeCell ref="OYO6:OYR6"/>
    <mergeCell ref="OYS6:OYV6"/>
    <mergeCell ref="OTQ6:OTT6"/>
    <mergeCell ref="OTU6:OTX6"/>
    <mergeCell ref="OTY6:OUB6"/>
    <mergeCell ref="OUC6:OUF6"/>
    <mergeCell ref="OUG6:OUJ6"/>
    <mergeCell ref="OUK6:OUN6"/>
    <mergeCell ref="OUO6:OUR6"/>
    <mergeCell ref="OUS6:OUV6"/>
    <mergeCell ref="OUW6:OUZ6"/>
    <mergeCell ref="OVA6:OVD6"/>
    <mergeCell ref="OVE6:OVH6"/>
    <mergeCell ref="OVI6:OVL6"/>
    <mergeCell ref="OVM6:OVP6"/>
    <mergeCell ref="OVQ6:OVT6"/>
    <mergeCell ref="OVU6:OVX6"/>
    <mergeCell ref="OVY6:OWB6"/>
    <mergeCell ref="OWC6:OWF6"/>
    <mergeCell ref="ORA6:ORD6"/>
    <mergeCell ref="ORE6:ORH6"/>
    <mergeCell ref="ORI6:ORL6"/>
    <mergeCell ref="ORM6:ORP6"/>
    <mergeCell ref="ORQ6:ORT6"/>
    <mergeCell ref="ORU6:ORX6"/>
    <mergeCell ref="ORY6:OSB6"/>
    <mergeCell ref="OSC6:OSF6"/>
    <mergeCell ref="OSG6:OSJ6"/>
    <mergeCell ref="OSK6:OSN6"/>
    <mergeCell ref="OSO6:OSR6"/>
    <mergeCell ref="OSS6:OSV6"/>
    <mergeCell ref="OSW6:OSZ6"/>
    <mergeCell ref="OTA6:OTD6"/>
    <mergeCell ref="OTE6:OTH6"/>
    <mergeCell ref="OTI6:OTL6"/>
    <mergeCell ref="OTM6:OTP6"/>
    <mergeCell ref="OOK6:OON6"/>
    <mergeCell ref="OOO6:OOR6"/>
    <mergeCell ref="OOS6:OOV6"/>
    <mergeCell ref="OOW6:OOZ6"/>
    <mergeCell ref="OPA6:OPD6"/>
    <mergeCell ref="OPE6:OPH6"/>
    <mergeCell ref="OPI6:OPL6"/>
    <mergeCell ref="OPM6:OPP6"/>
    <mergeCell ref="OPQ6:OPT6"/>
    <mergeCell ref="OPU6:OPX6"/>
    <mergeCell ref="OPY6:OQB6"/>
    <mergeCell ref="OQC6:OQF6"/>
    <mergeCell ref="OQG6:OQJ6"/>
    <mergeCell ref="OQK6:OQN6"/>
    <mergeCell ref="OQO6:OQR6"/>
    <mergeCell ref="OQS6:OQV6"/>
    <mergeCell ref="OQW6:OQZ6"/>
    <mergeCell ref="OLU6:OLX6"/>
    <mergeCell ref="OLY6:OMB6"/>
    <mergeCell ref="OMC6:OMF6"/>
    <mergeCell ref="OMG6:OMJ6"/>
    <mergeCell ref="OMK6:OMN6"/>
    <mergeCell ref="OMO6:OMR6"/>
    <mergeCell ref="OMS6:OMV6"/>
    <mergeCell ref="OMW6:OMZ6"/>
    <mergeCell ref="ONA6:OND6"/>
    <mergeCell ref="ONE6:ONH6"/>
    <mergeCell ref="ONI6:ONL6"/>
    <mergeCell ref="ONM6:ONP6"/>
    <mergeCell ref="ONQ6:ONT6"/>
    <mergeCell ref="ONU6:ONX6"/>
    <mergeCell ref="ONY6:OOB6"/>
    <mergeCell ref="OOC6:OOF6"/>
    <mergeCell ref="OOG6:OOJ6"/>
    <mergeCell ref="OJE6:OJH6"/>
    <mergeCell ref="OJI6:OJL6"/>
    <mergeCell ref="OJM6:OJP6"/>
    <mergeCell ref="OJQ6:OJT6"/>
    <mergeCell ref="OJU6:OJX6"/>
    <mergeCell ref="OJY6:OKB6"/>
    <mergeCell ref="OKC6:OKF6"/>
    <mergeCell ref="OKG6:OKJ6"/>
    <mergeCell ref="OKK6:OKN6"/>
    <mergeCell ref="OKO6:OKR6"/>
    <mergeCell ref="OKS6:OKV6"/>
    <mergeCell ref="OKW6:OKZ6"/>
    <mergeCell ref="OLA6:OLD6"/>
    <mergeCell ref="OLE6:OLH6"/>
    <mergeCell ref="OLI6:OLL6"/>
    <mergeCell ref="OLM6:OLP6"/>
    <mergeCell ref="OLQ6:OLT6"/>
    <mergeCell ref="OGO6:OGR6"/>
    <mergeCell ref="OGS6:OGV6"/>
    <mergeCell ref="OGW6:OGZ6"/>
    <mergeCell ref="OHA6:OHD6"/>
    <mergeCell ref="OHE6:OHH6"/>
    <mergeCell ref="OHI6:OHL6"/>
    <mergeCell ref="OHM6:OHP6"/>
    <mergeCell ref="OHQ6:OHT6"/>
    <mergeCell ref="OHU6:OHX6"/>
    <mergeCell ref="OHY6:OIB6"/>
    <mergeCell ref="OIC6:OIF6"/>
    <mergeCell ref="OIG6:OIJ6"/>
    <mergeCell ref="OIK6:OIN6"/>
    <mergeCell ref="OIO6:OIR6"/>
    <mergeCell ref="OIS6:OIV6"/>
    <mergeCell ref="OIW6:OIZ6"/>
    <mergeCell ref="OJA6:OJD6"/>
    <mergeCell ref="ODY6:OEB6"/>
    <mergeCell ref="OEC6:OEF6"/>
    <mergeCell ref="OEG6:OEJ6"/>
    <mergeCell ref="OEK6:OEN6"/>
    <mergeCell ref="OEO6:OER6"/>
    <mergeCell ref="OES6:OEV6"/>
    <mergeCell ref="OEW6:OEZ6"/>
    <mergeCell ref="OFA6:OFD6"/>
    <mergeCell ref="OFE6:OFH6"/>
    <mergeCell ref="OFI6:OFL6"/>
    <mergeCell ref="OFM6:OFP6"/>
    <mergeCell ref="OFQ6:OFT6"/>
    <mergeCell ref="OFU6:OFX6"/>
    <mergeCell ref="OFY6:OGB6"/>
    <mergeCell ref="OGC6:OGF6"/>
    <mergeCell ref="OGG6:OGJ6"/>
    <mergeCell ref="OGK6:OGN6"/>
    <mergeCell ref="OBI6:OBL6"/>
    <mergeCell ref="OBM6:OBP6"/>
    <mergeCell ref="OBQ6:OBT6"/>
    <mergeCell ref="OBU6:OBX6"/>
    <mergeCell ref="OBY6:OCB6"/>
    <mergeCell ref="OCC6:OCF6"/>
    <mergeCell ref="OCG6:OCJ6"/>
    <mergeCell ref="OCK6:OCN6"/>
    <mergeCell ref="OCO6:OCR6"/>
    <mergeCell ref="OCS6:OCV6"/>
    <mergeCell ref="OCW6:OCZ6"/>
    <mergeCell ref="ODA6:ODD6"/>
    <mergeCell ref="ODE6:ODH6"/>
    <mergeCell ref="ODI6:ODL6"/>
    <mergeCell ref="ODM6:ODP6"/>
    <mergeCell ref="ODQ6:ODT6"/>
    <mergeCell ref="ODU6:ODX6"/>
    <mergeCell ref="NYS6:NYV6"/>
    <mergeCell ref="NYW6:NYZ6"/>
    <mergeCell ref="NZA6:NZD6"/>
    <mergeCell ref="NZE6:NZH6"/>
    <mergeCell ref="NZI6:NZL6"/>
    <mergeCell ref="NZM6:NZP6"/>
    <mergeCell ref="NZQ6:NZT6"/>
    <mergeCell ref="NZU6:NZX6"/>
    <mergeCell ref="NZY6:OAB6"/>
    <mergeCell ref="OAC6:OAF6"/>
    <mergeCell ref="OAG6:OAJ6"/>
    <mergeCell ref="OAK6:OAN6"/>
    <mergeCell ref="OAO6:OAR6"/>
    <mergeCell ref="OAS6:OAV6"/>
    <mergeCell ref="OAW6:OAZ6"/>
    <mergeCell ref="OBA6:OBD6"/>
    <mergeCell ref="OBE6:OBH6"/>
    <mergeCell ref="NWC6:NWF6"/>
    <mergeCell ref="NWG6:NWJ6"/>
    <mergeCell ref="NWK6:NWN6"/>
    <mergeCell ref="NWO6:NWR6"/>
    <mergeCell ref="NWS6:NWV6"/>
    <mergeCell ref="NWW6:NWZ6"/>
    <mergeCell ref="NXA6:NXD6"/>
    <mergeCell ref="NXE6:NXH6"/>
    <mergeCell ref="NXI6:NXL6"/>
    <mergeCell ref="NXM6:NXP6"/>
    <mergeCell ref="NXQ6:NXT6"/>
    <mergeCell ref="NXU6:NXX6"/>
    <mergeCell ref="NXY6:NYB6"/>
    <mergeCell ref="NYC6:NYF6"/>
    <mergeCell ref="NYG6:NYJ6"/>
    <mergeCell ref="NYK6:NYN6"/>
    <mergeCell ref="NYO6:NYR6"/>
    <mergeCell ref="NTM6:NTP6"/>
    <mergeCell ref="NTQ6:NTT6"/>
    <mergeCell ref="NTU6:NTX6"/>
    <mergeCell ref="NTY6:NUB6"/>
    <mergeCell ref="NUC6:NUF6"/>
    <mergeCell ref="NUG6:NUJ6"/>
    <mergeCell ref="NUK6:NUN6"/>
    <mergeCell ref="NUO6:NUR6"/>
    <mergeCell ref="NUS6:NUV6"/>
    <mergeCell ref="NUW6:NUZ6"/>
    <mergeCell ref="NVA6:NVD6"/>
    <mergeCell ref="NVE6:NVH6"/>
    <mergeCell ref="NVI6:NVL6"/>
    <mergeCell ref="NVM6:NVP6"/>
    <mergeCell ref="NVQ6:NVT6"/>
    <mergeCell ref="NVU6:NVX6"/>
    <mergeCell ref="NVY6:NWB6"/>
    <mergeCell ref="NQW6:NQZ6"/>
    <mergeCell ref="NRA6:NRD6"/>
    <mergeCell ref="NRE6:NRH6"/>
    <mergeCell ref="NRI6:NRL6"/>
    <mergeCell ref="NRM6:NRP6"/>
    <mergeCell ref="NRQ6:NRT6"/>
    <mergeCell ref="NRU6:NRX6"/>
    <mergeCell ref="NRY6:NSB6"/>
    <mergeCell ref="NSC6:NSF6"/>
    <mergeCell ref="NSG6:NSJ6"/>
    <mergeCell ref="NSK6:NSN6"/>
    <mergeCell ref="NSO6:NSR6"/>
    <mergeCell ref="NSS6:NSV6"/>
    <mergeCell ref="NSW6:NSZ6"/>
    <mergeCell ref="NTA6:NTD6"/>
    <mergeCell ref="NTE6:NTH6"/>
    <mergeCell ref="NTI6:NTL6"/>
    <mergeCell ref="NOG6:NOJ6"/>
    <mergeCell ref="NOK6:NON6"/>
    <mergeCell ref="NOO6:NOR6"/>
    <mergeCell ref="NOS6:NOV6"/>
    <mergeCell ref="NOW6:NOZ6"/>
    <mergeCell ref="NPA6:NPD6"/>
    <mergeCell ref="NPE6:NPH6"/>
    <mergeCell ref="NPI6:NPL6"/>
    <mergeCell ref="NPM6:NPP6"/>
    <mergeCell ref="NPQ6:NPT6"/>
    <mergeCell ref="NPU6:NPX6"/>
    <mergeCell ref="NPY6:NQB6"/>
    <mergeCell ref="NQC6:NQF6"/>
    <mergeCell ref="NQG6:NQJ6"/>
    <mergeCell ref="NQK6:NQN6"/>
    <mergeCell ref="NQO6:NQR6"/>
    <mergeCell ref="NQS6:NQV6"/>
    <mergeCell ref="NLQ6:NLT6"/>
    <mergeCell ref="NLU6:NLX6"/>
    <mergeCell ref="NLY6:NMB6"/>
    <mergeCell ref="NMC6:NMF6"/>
    <mergeCell ref="NMG6:NMJ6"/>
    <mergeCell ref="NMK6:NMN6"/>
    <mergeCell ref="NMO6:NMR6"/>
    <mergeCell ref="NMS6:NMV6"/>
    <mergeCell ref="NMW6:NMZ6"/>
    <mergeCell ref="NNA6:NND6"/>
    <mergeCell ref="NNE6:NNH6"/>
    <mergeCell ref="NNI6:NNL6"/>
    <mergeCell ref="NNM6:NNP6"/>
    <mergeCell ref="NNQ6:NNT6"/>
    <mergeCell ref="NNU6:NNX6"/>
    <mergeCell ref="NNY6:NOB6"/>
    <mergeCell ref="NOC6:NOF6"/>
    <mergeCell ref="NJA6:NJD6"/>
    <mergeCell ref="NJE6:NJH6"/>
    <mergeCell ref="NJI6:NJL6"/>
    <mergeCell ref="NJM6:NJP6"/>
    <mergeCell ref="NJQ6:NJT6"/>
    <mergeCell ref="NJU6:NJX6"/>
    <mergeCell ref="NJY6:NKB6"/>
    <mergeCell ref="NKC6:NKF6"/>
    <mergeCell ref="NKG6:NKJ6"/>
    <mergeCell ref="NKK6:NKN6"/>
    <mergeCell ref="NKO6:NKR6"/>
    <mergeCell ref="NKS6:NKV6"/>
    <mergeCell ref="NKW6:NKZ6"/>
    <mergeCell ref="NLA6:NLD6"/>
    <mergeCell ref="NLE6:NLH6"/>
    <mergeCell ref="NLI6:NLL6"/>
    <mergeCell ref="NLM6:NLP6"/>
    <mergeCell ref="NGK6:NGN6"/>
    <mergeCell ref="NGO6:NGR6"/>
    <mergeCell ref="NGS6:NGV6"/>
    <mergeCell ref="NGW6:NGZ6"/>
    <mergeCell ref="NHA6:NHD6"/>
    <mergeCell ref="NHE6:NHH6"/>
    <mergeCell ref="NHI6:NHL6"/>
    <mergeCell ref="NHM6:NHP6"/>
    <mergeCell ref="NHQ6:NHT6"/>
    <mergeCell ref="NHU6:NHX6"/>
    <mergeCell ref="NHY6:NIB6"/>
    <mergeCell ref="NIC6:NIF6"/>
    <mergeCell ref="NIG6:NIJ6"/>
    <mergeCell ref="NIK6:NIN6"/>
    <mergeCell ref="NIO6:NIR6"/>
    <mergeCell ref="NIS6:NIV6"/>
    <mergeCell ref="NIW6:NIZ6"/>
    <mergeCell ref="NDU6:NDX6"/>
    <mergeCell ref="NDY6:NEB6"/>
    <mergeCell ref="NEC6:NEF6"/>
    <mergeCell ref="NEG6:NEJ6"/>
    <mergeCell ref="NEK6:NEN6"/>
    <mergeCell ref="NEO6:NER6"/>
    <mergeCell ref="NES6:NEV6"/>
    <mergeCell ref="NEW6:NEZ6"/>
    <mergeCell ref="NFA6:NFD6"/>
    <mergeCell ref="NFE6:NFH6"/>
    <mergeCell ref="NFI6:NFL6"/>
    <mergeCell ref="NFM6:NFP6"/>
    <mergeCell ref="NFQ6:NFT6"/>
    <mergeCell ref="NFU6:NFX6"/>
    <mergeCell ref="NFY6:NGB6"/>
    <mergeCell ref="NGC6:NGF6"/>
    <mergeCell ref="NGG6:NGJ6"/>
    <mergeCell ref="NBE6:NBH6"/>
    <mergeCell ref="NBI6:NBL6"/>
    <mergeCell ref="NBM6:NBP6"/>
    <mergeCell ref="NBQ6:NBT6"/>
    <mergeCell ref="NBU6:NBX6"/>
    <mergeCell ref="NBY6:NCB6"/>
    <mergeCell ref="NCC6:NCF6"/>
    <mergeCell ref="NCG6:NCJ6"/>
    <mergeCell ref="NCK6:NCN6"/>
    <mergeCell ref="NCO6:NCR6"/>
    <mergeCell ref="NCS6:NCV6"/>
    <mergeCell ref="NCW6:NCZ6"/>
    <mergeCell ref="NDA6:NDD6"/>
    <mergeCell ref="NDE6:NDH6"/>
    <mergeCell ref="NDI6:NDL6"/>
    <mergeCell ref="NDM6:NDP6"/>
    <mergeCell ref="NDQ6:NDT6"/>
    <mergeCell ref="MYO6:MYR6"/>
    <mergeCell ref="MYS6:MYV6"/>
    <mergeCell ref="MYW6:MYZ6"/>
    <mergeCell ref="MZA6:MZD6"/>
    <mergeCell ref="MZE6:MZH6"/>
    <mergeCell ref="MZI6:MZL6"/>
    <mergeCell ref="MZM6:MZP6"/>
    <mergeCell ref="MZQ6:MZT6"/>
    <mergeCell ref="MZU6:MZX6"/>
    <mergeCell ref="MZY6:NAB6"/>
    <mergeCell ref="NAC6:NAF6"/>
    <mergeCell ref="NAG6:NAJ6"/>
    <mergeCell ref="NAK6:NAN6"/>
    <mergeCell ref="NAO6:NAR6"/>
    <mergeCell ref="NAS6:NAV6"/>
    <mergeCell ref="NAW6:NAZ6"/>
    <mergeCell ref="NBA6:NBD6"/>
    <mergeCell ref="MVY6:MWB6"/>
    <mergeCell ref="MWC6:MWF6"/>
    <mergeCell ref="MWG6:MWJ6"/>
    <mergeCell ref="MWK6:MWN6"/>
    <mergeCell ref="MWO6:MWR6"/>
    <mergeCell ref="MWS6:MWV6"/>
    <mergeCell ref="MWW6:MWZ6"/>
    <mergeCell ref="MXA6:MXD6"/>
    <mergeCell ref="MXE6:MXH6"/>
    <mergeCell ref="MXI6:MXL6"/>
    <mergeCell ref="MXM6:MXP6"/>
    <mergeCell ref="MXQ6:MXT6"/>
    <mergeCell ref="MXU6:MXX6"/>
    <mergeCell ref="MXY6:MYB6"/>
    <mergeCell ref="MYC6:MYF6"/>
    <mergeCell ref="MYG6:MYJ6"/>
    <mergeCell ref="MYK6:MYN6"/>
    <mergeCell ref="MTI6:MTL6"/>
    <mergeCell ref="MTM6:MTP6"/>
    <mergeCell ref="MTQ6:MTT6"/>
    <mergeCell ref="MTU6:MTX6"/>
    <mergeCell ref="MTY6:MUB6"/>
    <mergeCell ref="MUC6:MUF6"/>
    <mergeCell ref="MUG6:MUJ6"/>
    <mergeCell ref="MUK6:MUN6"/>
    <mergeCell ref="MUO6:MUR6"/>
    <mergeCell ref="MUS6:MUV6"/>
    <mergeCell ref="MUW6:MUZ6"/>
    <mergeCell ref="MVA6:MVD6"/>
    <mergeCell ref="MVE6:MVH6"/>
    <mergeCell ref="MVI6:MVL6"/>
    <mergeCell ref="MVM6:MVP6"/>
    <mergeCell ref="MVQ6:MVT6"/>
    <mergeCell ref="MVU6:MVX6"/>
    <mergeCell ref="MQS6:MQV6"/>
    <mergeCell ref="MQW6:MQZ6"/>
    <mergeCell ref="MRA6:MRD6"/>
    <mergeCell ref="MRE6:MRH6"/>
    <mergeCell ref="MRI6:MRL6"/>
    <mergeCell ref="MRM6:MRP6"/>
    <mergeCell ref="MRQ6:MRT6"/>
    <mergeCell ref="MRU6:MRX6"/>
    <mergeCell ref="MRY6:MSB6"/>
    <mergeCell ref="MSC6:MSF6"/>
    <mergeCell ref="MSG6:MSJ6"/>
    <mergeCell ref="MSK6:MSN6"/>
    <mergeCell ref="MSO6:MSR6"/>
    <mergeCell ref="MSS6:MSV6"/>
    <mergeCell ref="MSW6:MSZ6"/>
    <mergeCell ref="MTA6:MTD6"/>
    <mergeCell ref="MTE6:MTH6"/>
    <mergeCell ref="MOC6:MOF6"/>
    <mergeCell ref="MOG6:MOJ6"/>
    <mergeCell ref="MOK6:MON6"/>
    <mergeCell ref="MOO6:MOR6"/>
    <mergeCell ref="MOS6:MOV6"/>
    <mergeCell ref="MOW6:MOZ6"/>
    <mergeCell ref="MPA6:MPD6"/>
    <mergeCell ref="MPE6:MPH6"/>
    <mergeCell ref="MPI6:MPL6"/>
    <mergeCell ref="MPM6:MPP6"/>
    <mergeCell ref="MPQ6:MPT6"/>
    <mergeCell ref="MPU6:MPX6"/>
    <mergeCell ref="MPY6:MQB6"/>
    <mergeCell ref="MQC6:MQF6"/>
    <mergeCell ref="MQG6:MQJ6"/>
    <mergeCell ref="MQK6:MQN6"/>
    <mergeCell ref="MQO6:MQR6"/>
    <mergeCell ref="MLM6:MLP6"/>
    <mergeCell ref="MLQ6:MLT6"/>
    <mergeCell ref="MLU6:MLX6"/>
    <mergeCell ref="MLY6:MMB6"/>
    <mergeCell ref="MMC6:MMF6"/>
    <mergeCell ref="MMG6:MMJ6"/>
    <mergeCell ref="MMK6:MMN6"/>
    <mergeCell ref="MMO6:MMR6"/>
    <mergeCell ref="MMS6:MMV6"/>
    <mergeCell ref="MMW6:MMZ6"/>
    <mergeCell ref="MNA6:MND6"/>
    <mergeCell ref="MNE6:MNH6"/>
    <mergeCell ref="MNI6:MNL6"/>
    <mergeCell ref="MNM6:MNP6"/>
    <mergeCell ref="MNQ6:MNT6"/>
    <mergeCell ref="MNU6:MNX6"/>
    <mergeCell ref="MNY6:MOB6"/>
    <mergeCell ref="MIW6:MIZ6"/>
    <mergeCell ref="MJA6:MJD6"/>
    <mergeCell ref="MJE6:MJH6"/>
    <mergeCell ref="MJI6:MJL6"/>
    <mergeCell ref="MJM6:MJP6"/>
    <mergeCell ref="MJQ6:MJT6"/>
    <mergeCell ref="MJU6:MJX6"/>
    <mergeCell ref="MJY6:MKB6"/>
    <mergeCell ref="MKC6:MKF6"/>
    <mergeCell ref="MKG6:MKJ6"/>
    <mergeCell ref="MKK6:MKN6"/>
    <mergeCell ref="MKO6:MKR6"/>
    <mergeCell ref="MKS6:MKV6"/>
    <mergeCell ref="MKW6:MKZ6"/>
    <mergeCell ref="MLA6:MLD6"/>
    <mergeCell ref="MLE6:MLH6"/>
    <mergeCell ref="MLI6:MLL6"/>
    <mergeCell ref="MGG6:MGJ6"/>
    <mergeCell ref="MGK6:MGN6"/>
    <mergeCell ref="MGO6:MGR6"/>
    <mergeCell ref="MGS6:MGV6"/>
    <mergeCell ref="MGW6:MGZ6"/>
    <mergeCell ref="MHA6:MHD6"/>
    <mergeCell ref="MHE6:MHH6"/>
    <mergeCell ref="MHI6:MHL6"/>
    <mergeCell ref="MHM6:MHP6"/>
    <mergeCell ref="MHQ6:MHT6"/>
    <mergeCell ref="MHU6:MHX6"/>
    <mergeCell ref="MHY6:MIB6"/>
    <mergeCell ref="MIC6:MIF6"/>
    <mergeCell ref="MIG6:MIJ6"/>
    <mergeCell ref="MIK6:MIN6"/>
    <mergeCell ref="MIO6:MIR6"/>
    <mergeCell ref="MIS6:MIV6"/>
    <mergeCell ref="MDQ6:MDT6"/>
    <mergeCell ref="MDU6:MDX6"/>
    <mergeCell ref="MDY6:MEB6"/>
    <mergeCell ref="MEC6:MEF6"/>
    <mergeCell ref="MEG6:MEJ6"/>
    <mergeCell ref="MEK6:MEN6"/>
    <mergeCell ref="MEO6:MER6"/>
    <mergeCell ref="MES6:MEV6"/>
    <mergeCell ref="MEW6:MEZ6"/>
    <mergeCell ref="MFA6:MFD6"/>
    <mergeCell ref="MFE6:MFH6"/>
    <mergeCell ref="MFI6:MFL6"/>
    <mergeCell ref="MFM6:MFP6"/>
    <mergeCell ref="MFQ6:MFT6"/>
    <mergeCell ref="MFU6:MFX6"/>
    <mergeCell ref="MFY6:MGB6"/>
    <mergeCell ref="MGC6:MGF6"/>
    <mergeCell ref="MBA6:MBD6"/>
    <mergeCell ref="MBE6:MBH6"/>
    <mergeCell ref="MBI6:MBL6"/>
    <mergeCell ref="MBM6:MBP6"/>
    <mergeCell ref="MBQ6:MBT6"/>
    <mergeCell ref="MBU6:MBX6"/>
    <mergeCell ref="MBY6:MCB6"/>
    <mergeCell ref="MCC6:MCF6"/>
    <mergeCell ref="MCG6:MCJ6"/>
    <mergeCell ref="MCK6:MCN6"/>
    <mergeCell ref="MCO6:MCR6"/>
    <mergeCell ref="MCS6:MCV6"/>
    <mergeCell ref="MCW6:MCZ6"/>
    <mergeCell ref="MDA6:MDD6"/>
    <mergeCell ref="MDE6:MDH6"/>
    <mergeCell ref="MDI6:MDL6"/>
    <mergeCell ref="MDM6:MDP6"/>
    <mergeCell ref="LYK6:LYN6"/>
    <mergeCell ref="LYO6:LYR6"/>
    <mergeCell ref="LYS6:LYV6"/>
    <mergeCell ref="LYW6:LYZ6"/>
    <mergeCell ref="LZA6:LZD6"/>
    <mergeCell ref="LZE6:LZH6"/>
    <mergeCell ref="LZI6:LZL6"/>
    <mergeCell ref="LZM6:LZP6"/>
    <mergeCell ref="LZQ6:LZT6"/>
    <mergeCell ref="LZU6:LZX6"/>
    <mergeCell ref="LZY6:MAB6"/>
    <mergeCell ref="MAC6:MAF6"/>
    <mergeCell ref="MAG6:MAJ6"/>
    <mergeCell ref="MAK6:MAN6"/>
    <mergeCell ref="MAO6:MAR6"/>
    <mergeCell ref="MAS6:MAV6"/>
    <mergeCell ref="MAW6:MAZ6"/>
    <mergeCell ref="LVU6:LVX6"/>
    <mergeCell ref="LVY6:LWB6"/>
    <mergeCell ref="LWC6:LWF6"/>
    <mergeCell ref="LWG6:LWJ6"/>
    <mergeCell ref="LWK6:LWN6"/>
    <mergeCell ref="LWO6:LWR6"/>
    <mergeCell ref="LWS6:LWV6"/>
    <mergeCell ref="LWW6:LWZ6"/>
    <mergeCell ref="LXA6:LXD6"/>
    <mergeCell ref="LXE6:LXH6"/>
    <mergeCell ref="LXI6:LXL6"/>
    <mergeCell ref="LXM6:LXP6"/>
    <mergeCell ref="LXQ6:LXT6"/>
    <mergeCell ref="LXU6:LXX6"/>
    <mergeCell ref="LXY6:LYB6"/>
    <mergeCell ref="LYC6:LYF6"/>
    <mergeCell ref="LYG6:LYJ6"/>
    <mergeCell ref="LTE6:LTH6"/>
    <mergeCell ref="LTI6:LTL6"/>
    <mergeCell ref="LTM6:LTP6"/>
    <mergeCell ref="LTQ6:LTT6"/>
    <mergeCell ref="LTU6:LTX6"/>
    <mergeCell ref="LTY6:LUB6"/>
    <mergeCell ref="LUC6:LUF6"/>
    <mergeCell ref="LUG6:LUJ6"/>
    <mergeCell ref="LUK6:LUN6"/>
    <mergeCell ref="LUO6:LUR6"/>
    <mergeCell ref="LUS6:LUV6"/>
    <mergeCell ref="LUW6:LUZ6"/>
    <mergeCell ref="LVA6:LVD6"/>
    <mergeCell ref="LVE6:LVH6"/>
    <mergeCell ref="LVI6:LVL6"/>
    <mergeCell ref="LVM6:LVP6"/>
    <mergeCell ref="LVQ6:LVT6"/>
    <mergeCell ref="LQO6:LQR6"/>
    <mergeCell ref="LQS6:LQV6"/>
    <mergeCell ref="LQW6:LQZ6"/>
    <mergeCell ref="LRA6:LRD6"/>
    <mergeCell ref="LRE6:LRH6"/>
    <mergeCell ref="LRI6:LRL6"/>
    <mergeCell ref="LRM6:LRP6"/>
    <mergeCell ref="LRQ6:LRT6"/>
    <mergeCell ref="LRU6:LRX6"/>
    <mergeCell ref="LRY6:LSB6"/>
    <mergeCell ref="LSC6:LSF6"/>
    <mergeCell ref="LSG6:LSJ6"/>
    <mergeCell ref="LSK6:LSN6"/>
    <mergeCell ref="LSO6:LSR6"/>
    <mergeCell ref="LSS6:LSV6"/>
    <mergeCell ref="LSW6:LSZ6"/>
    <mergeCell ref="LTA6:LTD6"/>
    <mergeCell ref="LNY6:LOB6"/>
    <mergeCell ref="LOC6:LOF6"/>
    <mergeCell ref="LOG6:LOJ6"/>
    <mergeCell ref="LOK6:LON6"/>
    <mergeCell ref="LOO6:LOR6"/>
    <mergeCell ref="LOS6:LOV6"/>
    <mergeCell ref="LOW6:LOZ6"/>
    <mergeCell ref="LPA6:LPD6"/>
    <mergeCell ref="LPE6:LPH6"/>
    <mergeCell ref="LPI6:LPL6"/>
    <mergeCell ref="LPM6:LPP6"/>
    <mergeCell ref="LPQ6:LPT6"/>
    <mergeCell ref="LPU6:LPX6"/>
    <mergeCell ref="LPY6:LQB6"/>
    <mergeCell ref="LQC6:LQF6"/>
    <mergeCell ref="LQG6:LQJ6"/>
    <mergeCell ref="LQK6:LQN6"/>
    <mergeCell ref="LLI6:LLL6"/>
    <mergeCell ref="LLM6:LLP6"/>
    <mergeCell ref="LLQ6:LLT6"/>
    <mergeCell ref="LLU6:LLX6"/>
    <mergeCell ref="LLY6:LMB6"/>
    <mergeCell ref="LMC6:LMF6"/>
    <mergeCell ref="LMG6:LMJ6"/>
    <mergeCell ref="LMK6:LMN6"/>
    <mergeCell ref="LMO6:LMR6"/>
    <mergeCell ref="LMS6:LMV6"/>
    <mergeCell ref="LMW6:LMZ6"/>
    <mergeCell ref="LNA6:LND6"/>
    <mergeCell ref="LNE6:LNH6"/>
    <mergeCell ref="LNI6:LNL6"/>
    <mergeCell ref="LNM6:LNP6"/>
    <mergeCell ref="LNQ6:LNT6"/>
    <mergeCell ref="LNU6:LNX6"/>
    <mergeCell ref="LIS6:LIV6"/>
    <mergeCell ref="LIW6:LIZ6"/>
    <mergeCell ref="LJA6:LJD6"/>
    <mergeCell ref="LJE6:LJH6"/>
    <mergeCell ref="LJI6:LJL6"/>
    <mergeCell ref="LJM6:LJP6"/>
    <mergeCell ref="LJQ6:LJT6"/>
    <mergeCell ref="LJU6:LJX6"/>
    <mergeCell ref="LJY6:LKB6"/>
    <mergeCell ref="LKC6:LKF6"/>
    <mergeCell ref="LKG6:LKJ6"/>
    <mergeCell ref="LKK6:LKN6"/>
    <mergeCell ref="LKO6:LKR6"/>
    <mergeCell ref="LKS6:LKV6"/>
    <mergeCell ref="LKW6:LKZ6"/>
    <mergeCell ref="LLA6:LLD6"/>
    <mergeCell ref="LLE6:LLH6"/>
    <mergeCell ref="LGC6:LGF6"/>
    <mergeCell ref="LGG6:LGJ6"/>
    <mergeCell ref="LGK6:LGN6"/>
    <mergeCell ref="LGO6:LGR6"/>
    <mergeCell ref="LGS6:LGV6"/>
    <mergeCell ref="LGW6:LGZ6"/>
    <mergeCell ref="LHA6:LHD6"/>
    <mergeCell ref="LHE6:LHH6"/>
    <mergeCell ref="LHI6:LHL6"/>
    <mergeCell ref="LHM6:LHP6"/>
    <mergeCell ref="LHQ6:LHT6"/>
    <mergeCell ref="LHU6:LHX6"/>
    <mergeCell ref="LHY6:LIB6"/>
    <mergeCell ref="LIC6:LIF6"/>
    <mergeCell ref="LIG6:LIJ6"/>
    <mergeCell ref="LIK6:LIN6"/>
    <mergeCell ref="LIO6:LIR6"/>
    <mergeCell ref="LDM6:LDP6"/>
    <mergeCell ref="LDQ6:LDT6"/>
    <mergeCell ref="LDU6:LDX6"/>
    <mergeCell ref="LDY6:LEB6"/>
    <mergeCell ref="LEC6:LEF6"/>
    <mergeCell ref="LEG6:LEJ6"/>
    <mergeCell ref="LEK6:LEN6"/>
    <mergeCell ref="LEO6:LER6"/>
    <mergeCell ref="LES6:LEV6"/>
    <mergeCell ref="LEW6:LEZ6"/>
    <mergeCell ref="LFA6:LFD6"/>
    <mergeCell ref="LFE6:LFH6"/>
    <mergeCell ref="LFI6:LFL6"/>
    <mergeCell ref="LFM6:LFP6"/>
    <mergeCell ref="LFQ6:LFT6"/>
    <mergeCell ref="LFU6:LFX6"/>
    <mergeCell ref="LFY6:LGB6"/>
    <mergeCell ref="LAW6:LAZ6"/>
    <mergeCell ref="LBA6:LBD6"/>
    <mergeCell ref="LBE6:LBH6"/>
    <mergeCell ref="LBI6:LBL6"/>
    <mergeCell ref="LBM6:LBP6"/>
    <mergeCell ref="LBQ6:LBT6"/>
    <mergeCell ref="LBU6:LBX6"/>
    <mergeCell ref="LBY6:LCB6"/>
    <mergeCell ref="LCC6:LCF6"/>
    <mergeCell ref="LCG6:LCJ6"/>
    <mergeCell ref="LCK6:LCN6"/>
    <mergeCell ref="LCO6:LCR6"/>
    <mergeCell ref="LCS6:LCV6"/>
    <mergeCell ref="LCW6:LCZ6"/>
    <mergeCell ref="LDA6:LDD6"/>
    <mergeCell ref="LDE6:LDH6"/>
    <mergeCell ref="LDI6:LDL6"/>
    <mergeCell ref="KYG6:KYJ6"/>
    <mergeCell ref="KYK6:KYN6"/>
    <mergeCell ref="KYO6:KYR6"/>
    <mergeCell ref="KYS6:KYV6"/>
    <mergeCell ref="KYW6:KYZ6"/>
    <mergeCell ref="KZA6:KZD6"/>
    <mergeCell ref="KZE6:KZH6"/>
    <mergeCell ref="KZI6:KZL6"/>
    <mergeCell ref="KZM6:KZP6"/>
    <mergeCell ref="KZQ6:KZT6"/>
    <mergeCell ref="KZU6:KZX6"/>
    <mergeCell ref="KZY6:LAB6"/>
    <mergeCell ref="LAC6:LAF6"/>
    <mergeCell ref="LAG6:LAJ6"/>
    <mergeCell ref="LAK6:LAN6"/>
    <mergeCell ref="LAO6:LAR6"/>
    <mergeCell ref="LAS6:LAV6"/>
    <mergeCell ref="KVQ6:KVT6"/>
    <mergeCell ref="KVU6:KVX6"/>
    <mergeCell ref="KVY6:KWB6"/>
    <mergeCell ref="KWC6:KWF6"/>
    <mergeCell ref="KWG6:KWJ6"/>
    <mergeCell ref="KWK6:KWN6"/>
    <mergeCell ref="KWO6:KWR6"/>
    <mergeCell ref="KWS6:KWV6"/>
    <mergeCell ref="KWW6:KWZ6"/>
    <mergeCell ref="KXA6:KXD6"/>
    <mergeCell ref="KXE6:KXH6"/>
    <mergeCell ref="KXI6:KXL6"/>
    <mergeCell ref="KXM6:KXP6"/>
    <mergeCell ref="KXQ6:KXT6"/>
    <mergeCell ref="KXU6:KXX6"/>
    <mergeCell ref="KXY6:KYB6"/>
    <mergeCell ref="KYC6:KYF6"/>
    <mergeCell ref="KTA6:KTD6"/>
    <mergeCell ref="KTE6:KTH6"/>
    <mergeCell ref="KTI6:KTL6"/>
    <mergeCell ref="KTM6:KTP6"/>
    <mergeCell ref="KTQ6:KTT6"/>
    <mergeCell ref="KTU6:KTX6"/>
    <mergeCell ref="KTY6:KUB6"/>
    <mergeCell ref="KUC6:KUF6"/>
    <mergeCell ref="KUG6:KUJ6"/>
    <mergeCell ref="KUK6:KUN6"/>
    <mergeCell ref="KUO6:KUR6"/>
    <mergeCell ref="KUS6:KUV6"/>
    <mergeCell ref="KUW6:KUZ6"/>
    <mergeCell ref="KVA6:KVD6"/>
    <mergeCell ref="KVE6:KVH6"/>
    <mergeCell ref="KVI6:KVL6"/>
    <mergeCell ref="KVM6:KVP6"/>
    <mergeCell ref="KQK6:KQN6"/>
    <mergeCell ref="KQO6:KQR6"/>
    <mergeCell ref="KQS6:KQV6"/>
    <mergeCell ref="KQW6:KQZ6"/>
    <mergeCell ref="KRA6:KRD6"/>
    <mergeCell ref="KRE6:KRH6"/>
    <mergeCell ref="KRI6:KRL6"/>
    <mergeCell ref="KRM6:KRP6"/>
    <mergeCell ref="KRQ6:KRT6"/>
    <mergeCell ref="KRU6:KRX6"/>
    <mergeCell ref="KRY6:KSB6"/>
    <mergeCell ref="KSC6:KSF6"/>
    <mergeCell ref="KSG6:KSJ6"/>
    <mergeCell ref="KSK6:KSN6"/>
    <mergeCell ref="KSO6:KSR6"/>
    <mergeCell ref="KSS6:KSV6"/>
    <mergeCell ref="KSW6:KSZ6"/>
    <mergeCell ref="KNU6:KNX6"/>
    <mergeCell ref="KNY6:KOB6"/>
    <mergeCell ref="KOC6:KOF6"/>
    <mergeCell ref="KOG6:KOJ6"/>
    <mergeCell ref="KOK6:KON6"/>
    <mergeCell ref="KOO6:KOR6"/>
    <mergeCell ref="KOS6:KOV6"/>
    <mergeCell ref="KOW6:KOZ6"/>
    <mergeCell ref="KPA6:KPD6"/>
    <mergeCell ref="KPE6:KPH6"/>
    <mergeCell ref="KPI6:KPL6"/>
    <mergeCell ref="KPM6:KPP6"/>
    <mergeCell ref="KPQ6:KPT6"/>
    <mergeCell ref="KPU6:KPX6"/>
    <mergeCell ref="KPY6:KQB6"/>
    <mergeCell ref="KQC6:KQF6"/>
    <mergeCell ref="KQG6:KQJ6"/>
    <mergeCell ref="KLE6:KLH6"/>
    <mergeCell ref="KLI6:KLL6"/>
    <mergeCell ref="KLM6:KLP6"/>
    <mergeCell ref="KLQ6:KLT6"/>
    <mergeCell ref="KLU6:KLX6"/>
    <mergeCell ref="KLY6:KMB6"/>
    <mergeCell ref="KMC6:KMF6"/>
    <mergeCell ref="KMG6:KMJ6"/>
    <mergeCell ref="KMK6:KMN6"/>
    <mergeCell ref="KMO6:KMR6"/>
    <mergeCell ref="KMS6:KMV6"/>
    <mergeCell ref="KMW6:KMZ6"/>
    <mergeCell ref="KNA6:KND6"/>
    <mergeCell ref="KNE6:KNH6"/>
    <mergeCell ref="KNI6:KNL6"/>
    <mergeCell ref="KNM6:KNP6"/>
    <mergeCell ref="KNQ6:KNT6"/>
    <mergeCell ref="KIO6:KIR6"/>
    <mergeCell ref="KIS6:KIV6"/>
    <mergeCell ref="KIW6:KIZ6"/>
    <mergeCell ref="KJA6:KJD6"/>
    <mergeCell ref="KJE6:KJH6"/>
    <mergeCell ref="KJI6:KJL6"/>
    <mergeCell ref="KJM6:KJP6"/>
    <mergeCell ref="KJQ6:KJT6"/>
    <mergeCell ref="KJU6:KJX6"/>
    <mergeCell ref="KJY6:KKB6"/>
    <mergeCell ref="KKC6:KKF6"/>
    <mergeCell ref="KKG6:KKJ6"/>
    <mergeCell ref="KKK6:KKN6"/>
    <mergeCell ref="KKO6:KKR6"/>
    <mergeCell ref="KKS6:KKV6"/>
    <mergeCell ref="KKW6:KKZ6"/>
    <mergeCell ref="KLA6:KLD6"/>
    <mergeCell ref="KFY6:KGB6"/>
    <mergeCell ref="KGC6:KGF6"/>
    <mergeCell ref="KGG6:KGJ6"/>
    <mergeCell ref="KGK6:KGN6"/>
    <mergeCell ref="KGO6:KGR6"/>
    <mergeCell ref="KGS6:KGV6"/>
    <mergeCell ref="KGW6:KGZ6"/>
    <mergeCell ref="KHA6:KHD6"/>
    <mergeCell ref="KHE6:KHH6"/>
    <mergeCell ref="KHI6:KHL6"/>
    <mergeCell ref="KHM6:KHP6"/>
    <mergeCell ref="KHQ6:KHT6"/>
    <mergeCell ref="KHU6:KHX6"/>
    <mergeCell ref="KHY6:KIB6"/>
    <mergeCell ref="KIC6:KIF6"/>
    <mergeCell ref="KIG6:KIJ6"/>
    <mergeCell ref="KIK6:KIN6"/>
    <mergeCell ref="KDI6:KDL6"/>
    <mergeCell ref="KDM6:KDP6"/>
    <mergeCell ref="KDQ6:KDT6"/>
    <mergeCell ref="KDU6:KDX6"/>
    <mergeCell ref="KDY6:KEB6"/>
    <mergeCell ref="KEC6:KEF6"/>
    <mergeCell ref="KEG6:KEJ6"/>
    <mergeCell ref="KEK6:KEN6"/>
    <mergeCell ref="KEO6:KER6"/>
    <mergeCell ref="KES6:KEV6"/>
    <mergeCell ref="KEW6:KEZ6"/>
    <mergeCell ref="KFA6:KFD6"/>
    <mergeCell ref="KFE6:KFH6"/>
    <mergeCell ref="KFI6:KFL6"/>
    <mergeCell ref="KFM6:KFP6"/>
    <mergeCell ref="KFQ6:KFT6"/>
    <mergeCell ref="KFU6:KFX6"/>
    <mergeCell ref="KAS6:KAV6"/>
    <mergeCell ref="KAW6:KAZ6"/>
    <mergeCell ref="KBA6:KBD6"/>
    <mergeCell ref="KBE6:KBH6"/>
    <mergeCell ref="KBI6:KBL6"/>
    <mergeCell ref="KBM6:KBP6"/>
    <mergeCell ref="KBQ6:KBT6"/>
    <mergeCell ref="KBU6:KBX6"/>
    <mergeCell ref="KBY6:KCB6"/>
    <mergeCell ref="KCC6:KCF6"/>
    <mergeCell ref="KCG6:KCJ6"/>
    <mergeCell ref="KCK6:KCN6"/>
    <mergeCell ref="KCO6:KCR6"/>
    <mergeCell ref="KCS6:KCV6"/>
    <mergeCell ref="KCW6:KCZ6"/>
    <mergeCell ref="KDA6:KDD6"/>
    <mergeCell ref="KDE6:KDH6"/>
    <mergeCell ref="JYC6:JYF6"/>
    <mergeCell ref="JYG6:JYJ6"/>
    <mergeCell ref="JYK6:JYN6"/>
    <mergeCell ref="JYO6:JYR6"/>
    <mergeCell ref="JYS6:JYV6"/>
    <mergeCell ref="JYW6:JYZ6"/>
    <mergeCell ref="JZA6:JZD6"/>
    <mergeCell ref="JZE6:JZH6"/>
    <mergeCell ref="JZI6:JZL6"/>
    <mergeCell ref="JZM6:JZP6"/>
    <mergeCell ref="JZQ6:JZT6"/>
    <mergeCell ref="JZU6:JZX6"/>
    <mergeCell ref="JZY6:KAB6"/>
    <mergeCell ref="KAC6:KAF6"/>
    <mergeCell ref="KAG6:KAJ6"/>
    <mergeCell ref="KAK6:KAN6"/>
    <mergeCell ref="KAO6:KAR6"/>
    <mergeCell ref="JVM6:JVP6"/>
    <mergeCell ref="JVQ6:JVT6"/>
    <mergeCell ref="JVU6:JVX6"/>
    <mergeCell ref="JVY6:JWB6"/>
    <mergeCell ref="JWC6:JWF6"/>
    <mergeCell ref="JWG6:JWJ6"/>
    <mergeCell ref="JWK6:JWN6"/>
    <mergeCell ref="JWO6:JWR6"/>
    <mergeCell ref="JWS6:JWV6"/>
    <mergeCell ref="JWW6:JWZ6"/>
    <mergeCell ref="JXA6:JXD6"/>
    <mergeCell ref="JXE6:JXH6"/>
    <mergeCell ref="JXI6:JXL6"/>
    <mergeCell ref="JXM6:JXP6"/>
    <mergeCell ref="JXQ6:JXT6"/>
    <mergeCell ref="JXU6:JXX6"/>
    <mergeCell ref="JXY6:JYB6"/>
    <mergeCell ref="JSW6:JSZ6"/>
    <mergeCell ref="JTA6:JTD6"/>
    <mergeCell ref="JTE6:JTH6"/>
    <mergeCell ref="JTI6:JTL6"/>
    <mergeCell ref="JTM6:JTP6"/>
    <mergeCell ref="JTQ6:JTT6"/>
    <mergeCell ref="JTU6:JTX6"/>
    <mergeCell ref="JTY6:JUB6"/>
    <mergeCell ref="JUC6:JUF6"/>
    <mergeCell ref="JUG6:JUJ6"/>
    <mergeCell ref="JUK6:JUN6"/>
    <mergeCell ref="JUO6:JUR6"/>
    <mergeCell ref="JUS6:JUV6"/>
    <mergeCell ref="JUW6:JUZ6"/>
    <mergeCell ref="JVA6:JVD6"/>
    <mergeCell ref="JVE6:JVH6"/>
    <mergeCell ref="JVI6:JVL6"/>
    <mergeCell ref="JQG6:JQJ6"/>
    <mergeCell ref="JQK6:JQN6"/>
    <mergeCell ref="JQO6:JQR6"/>
    <mergeCell ref="JQS6:JQV6"/>
    <mergeCell ref="JQW6:JQZ6"/>
    <mergeCell ref="JRA6:JRD6"/>
    <mergeCell ref="JRE6:JRH6"/>
    <mergeCell ref="JRI6:JRL6"/>
    <mergeCell ref="JRM6:JRP6"/>
    <mergeCell ref="JRQ6:JRT6"/>
    <mergeCell ref="JRU6:JRX6"/>
    <mergeCell ref="JRY6:JSB6"/>
    <mergeCell ref="JSC6:JSF6"/>
    <mergeCell ref="JSG6:JSJ6"/>
    <mergeCell ref="JSK6:JSN6"/>
    <mergeCell ref="JSO6:JSR6"/>
    <mergeCell ref="JSS6:JSV6"/>
    <mergeCell ref="JNQ6:JNT6"/>
    <mergeCell ref="JNU6:JNX6"/>
    <mergeCell ref="JNY6:JOB6"/>
    <mergeCell ref="JOC6:JOF6"/>
    <mergeCell ref="JOG6:JOJ6"/>
    <mergeCell ref="JOK6:JON6"/>
    <mergeCell ref="JOO6:JOR6"/>
    <mergeCell ref="JOS6:JOV6"/>
    <mergeCell ref="JOW6:JOZ6"/>
    <mergeCell ref="JPA6:JPD6"/>
    <mergeCell ref="JPE6:JPH6"/>
    <mergeCell ref="JPI6:JPL6"/>
    <mergeCell ref="JPM6:JPP6"/>
    <mergeCell ref="JPQ6:JPT6"/>
    <mergeCell ref="JPU6:JPX6"/>
    <mergeCell ref="JPY6:JQB6"/>
    <mergeCell ref="JQC6:JQF6"/>
    <mergeCell ref="JLA6:JLD6"/>
    <mergeCell ref="JLE6:JLH6"/>
    <mergeCell ref="JLI6:JLL6"/>
    <mergeCell ref="JLM6:JLP6"/>
    <mergeCell ref="JLQ6:JLT6"/>
    <mergeCell ref="JLU6:JLX6"/>
    <mergeCell ref="JLY6:JMB6"/>
    <mergeCell ref="JMC6:JMF6"/>
    <mergeCell ref="JMG6:JMJ6"/>
    <mergeCell ref="JMK6:JMN6"/>
    <mergeCell ref="JMO6:JMR6"/>
    <mergeCell ref="JMS6:JMV6"/>
    <mergeCell ref="JMW6:JMZ6"/>
    <mergeCell ref="JNA6:JND6"/>
    <mergeCell ref="JNE6:JNH6"/>
    <mergeCell ref="JNI6:JNL6"/>
    <mergeCell ref="JNM6:JNP6"/>
    <mergeCell ref="JIK6:JIN6"/>
    <mergeCell ref="JIO6:JIR6"/>
    <mergeCell ref="JIS6:JIV6"/>
    <mergeCell ref="JIW6:JIZ6"/>
    <mergeCell ref="JJA6:JJD6"/>
    <mergeCell ref="JJE6:JJH6"/>
    <mergeCell ref="JJI6:JJL6"/>
    <mergeCell ref="JJM6:JJP6"/>
    <mergeCell ref="JJQ6:JJT6"/>
    <mergeCell ref="JJU6:JJX6"/>
    <mergeCell ref="JJY6:JKB6"/>
    <mergeCell ref="JKC6:JKF6"/>
    <mergeCell ref="JKG6:JKJ6"/>
    <mergeCell ref="JKK6:JKN6"/>
    <mergeCell ref="JKO6:JKR6"/>
    <mergeCell ref="JKS6:JKV6"/>
    <mergeCell ref="JKW6:JKZ6"/>
    <mergeCell ref="JFU6:JFX6"/>
    <mergeCell ref="JFY6:JGB6"/>
    <mergeCell ref="JGC6:JGF6"/>
    <mergeCell ref="JGG6:JGJ6"/>
    <mergeCell ref="JGK6:JGN6"/>
    <mergeCell ref="JGO6:JGR6"/>
    <mergeCell ref="JGS6:JGV6"/>
    <mergeCell ref="JGW6:JGZ6"/>
    <mergeCell ref="JHA6:JHD6"/>
    <mergeCell ref="JHE6:JHH6"/>
    <mergeCell ref="JHI6:JHL6"/>
    <mergeCell ref="JHM6:JHP6"/>
    <mergeCell ref="JHQ6:JHT6"/>
    <mergeCell ref="JHU6:JHX6"/>
    <mergeCell ref="JHY6:JIB6"/>
    <mergeCell ref="JIC6:JIF6"/>
    <mergeCell ref="JIG6:JIJ6"/>
    <mergeCell ref="JDE6:JDH6"/>
    <mergeCell ref="JDI6:JDL6"/>
    <mergeCell ref="JDM6:JDP6"/>
    <mergeCell ref="JDQ6:JDT6"/>
    <mergeCell ref="JDU6:JDX6"/>
    <mergeCell ref="JDY6:JEB6"/>
    <mergeCell ref="JEC6:JEF6"/>
    <mergeCell ref="JEG6:JEJ6"/>
    <mergeCell ref="JEK6:JEN6"/>
    <mergeCell ref="JEO6:JER6"/>
    <mergeCell ref="JES6:JEV6"/>
    <mergeCell ref="JEW6:JEZ6"/>
    <mergeCell ref="JFA6:JFD6"/>
    <mergeCell ref="JFE6:JFH6"/>
    <mergeCell ref="JFI6:JFL6"/>
    <mergeCell ref="JFM6:JFP6"/>
    <mergeCell ref="JFQ6:JFT6"/>
    <mergeCell ref="JAO6:JAR6"/>
    <mergeCell ref="JAS6:JAV6"/>
    <mergeCell ref="JAW6:JAZ6"/>
    <mergeCell ref="JBA6:JBD6"/>
    <mergeCell ref="JBE6:JBH6"/>
    <mergeCell ref="JBI6:JBL6"/>
    <mergeCell ref="JBM6:JBP6"/>
    <mergeCell ref="JBQ6:JBT6"/>
    <mergeCell ref="JBU6:JBX6"/>
    <mergeCell ref="JBY6:JCB6"/>
    <mergeCell ref="JCC6:JCF6"/>
    <mergeCell ref="JCG6:JCJ6"/>
    <mergeCell ref="JCK6:JCN6"/>
    <mergeCell ref="JCO6:JCR6"/>
    <mergeCell ref="JCS6:JCV6"/>
    <mergeCell ref="JCW6:JCZ6"/>
    <mergeCell ref="JDA6:JDD6"/>
    <mergeCell ref="IXY6:IYB6"/>
    <mergeCell ref="IYC6:IYF6"/>
    <mergeCell ref="IYG6:IYJ6"/>
    <mergeCell ref="IYK6:IYN6"/>
    <mergeCell ref="IYO6:IYR6"/>
    <mergeCell ref="IYS6:IYV6"/>
    <mergeCell ref="IYW6:IYZ6"/>
    <mergeCell ref="IZA6:IZD6"/>
    <mergeCell ref="IZE6:IZH6"/>
    <mergeCell ref="IZI6:IZL6"/>
    <mergeCell ref="IZM6:IZP6"/>
    <mergeCell ref="IZQ6:IZT6"/>
    <mergeCell ref="IZU6:IZX6"/>
    <mergeCell ref="IZY6:JAB6"/>
    <mergeCell ref="JAC6:JAF6"/>
    <mergeCell ref="JAG6:JAJ6"/>
    <mergeCell ref="JAK6:JAN6"/>
    <mergeCell ref="IVI6:IVL6"/>
    <mergeCell ref="IVM6:IVP6"/>
    <mergeCell ref="IVQ6:IVT6"/>
    <mergeCell ref="IVU6:IVX6"/>
    <mergeCell ref="IVY6:IWB6"/>
    <mergeCell ref="IWC6:IWF6"/>
    <mergeCell ref="IWG6:IWJ6"/>
    <mergeCell ref="IWK6:IWN6"/>
    <mergeCell ref="IWO6:IWR6"/>
    <mergeCell ref="IWS6:IWV6"/>
    <mergeCell ref="IWW6:IWZ6"/>
    <mergeCell ref="IXA6:IXD6"/>
    <mergeCell ref="IXE6:IXH6"/>
    <mergeCell ref="IXI6:IXL6"/>
    <mergeCell ref="IXM6:IXP6"/>
    <mergeCell ref="IXQ6:IXT6"/>
    <mergeCell ref="IXU6:IXX6"/>
    <mergeCell ref="ISS6:ISV6"/>
    <mergeCell ref="ISW6:ISZ6"/>
    <mergeCell ref="ITA6:ITD6"/>
    <mergeCell ref="ITE6:ITH6"/>
    <mergeCell ref="ITI6:ITL6"/>
    <mergeCell ref="ITM6:ITP6"/>
    <mergeCell ref="ITQ6:ITT6"/>
    <mergeCell ref="ITU6:ITX6"/>
    <mergeCell ref="ITY6:IUB6"/>
    <mergeCell ref="IUC6:IUF6"/>
    <mergeCell ref="IUG6:IUJ6"/>
    <mergeCell ref="IUK6:IUN6"/>
    <mergeCell ref="IUO6:IUR6"/>
    <mergeCell ref="IUS6:IUV6"/>
    <mergeCell ref="IUW6:IUZ6"/>
    <mergeCell ref="IVA6:IVD6"/>
    <mergeCell ref="IVE6:IVH6"/>
    <mergeCell ref="IQC6:IQF6"/>
    <mergeCell ref="IQG6:IQJ6"/>
    <mergeCell ref="IQK6:IQN6"/>
    <mergeCell ref="IQO6:IQR6"/>
    <mergeCell ref="IQS6:IQV6"/>
    <mergeCell ref="IQW6:IQZ6"/>
    <mergeCell ref="IRA6:IRD6"/>
    <mergeCell ref="IRE6:IRH6"/>
    <mergeCell ref="IRI6:IRL6"/>
    <mergeCell ref="IRM6:IRP6"/>
    <mergeCell ref="IRQ6:IRT6"/>
    <mergeCell ref="IRU6:IRX6"/>
    <mergeCell ref="IRY6:ISB6"/>
    <mergeCell ref="ISC6:ISF6"/>
    <mergeCell ref="ISG6:ISJ6"/>
    <mergeCell ref="ISK6:ISN6"/>
    <mergeCell ref="ISO6:ISR6"/>
    <mergeCell ref="INM6:INP6"/>
    <mergeCell ref="INQ6:INT6"/>
    <mergeCell ref="INU6:INX6"/>
    <mergeCell ref="INY6:IOB6"/>
    <mergeCell ref="IOC6:IOF6"/>
    <mergeCell ref="IOG6:IOJ6"/>
    <mergeCell ref="IOK6:ION6"/>
    <mergeCell ref="IOO6:IOR6"/>
    <mergeCell ref="IOS6:IOV6"/>
    <mergeCell ref="IOW6:IOZ6"/>
    <mergeCell ref="IPA6:IPD6"/>
    <mergeCell ref="IPE6:IPH6"/>
    <mergeCell ref="IPI6:IPL6"/>
    <mergeCell ref="IPM6:IPP6"/>
    <mergeCell ref="IPQ6:IPT6"/>
    <mergeCell ref="IPU6:IPX6"/>
    <mergeCell ref="IPY6:IQB6"/>
    <mergeCell ref="IKW6:IKZ6"/>
    <mergeCell ref="ILA6:ILD6"/>
    <mergeCell ref="ILE6:ILH6"/>
    <mergeCell ref="ILI6:ILL6"/>
    <mergeCell ref="ILM6:ILP6"/>
    <mergeCell ref="ILQ6:ILT6"/>
    <mergeCell ref="ILU6:ILX6"/>
    <mergeCell ref="ILY6:IMB6"/>
    <mergeCell ref="IMC6:IMF6"/>
    <mergeCell ref="IMG6:IMJ6"/>
    <mergeCell ref="IMK6:IMN6"/>
    <mergeCell ref="IMO6:IMR6"/>
    <mergeCell ref="IMS6:IMV6"/>
    <mergeCell ref="IMW6:IMZ6"/>
    <mergeCell ref="INA6:IND6"/>
    <mergeCell ref="INE6:INH6"/>
    <mergeCell ref="INI6:INL6"/>
    <mergeCell ref="IIG6:IIJ6"/>
    <mergeCell ref="IIK6:IIN6"/>
    <mergeCell ref="IIO6:IIR6"/>
    <mergeCell ref="IIS6:IIV6"/>
    <mergeCell ref="IIW6:IIZ6"/>
    <mergeCell ref="IJA6:IJD6"/>
    <mergeCell ref="IJE6:IJH6"/>
    <mergeCell ref="IJI6:IJL6"/>
    <mergeCell ref="IJM6:IJP6"/>
    <mergeCell ref="IJQ6:IJT6"/>
    <mergeCell ref="IJU6:IJX6"/>
    <mergeCell ref="IJY6:IKB6"/>
    <mergeCell ref="IKC6:IKF6"/>
    <mergeCell ref="IKG6:IKJ6"/>
    <mergeCell ref="IKK6:IKN6"/>
    <mergeCell ref="IKO6:IKR6"/>
    <mergeCell ref="IKS6:IKV6"/>
    <mergeCell ref="IFQ6:IFT6"/>
    <mergeCell ref="IFU6:IFX6"/>
    <mergeCell ref="IFY6:IGB6"/>
    <mergeCell ref="IGC6:IGF6"/>
    <mergeCell ref="IGG6:IGJ6"/>
    <mergeCell ref="IGK6:IGN6"/>
    <mergeCell ref="IGO6:IGR6"/>
    <mergeCell ref="IGS6:IGV6"/>
    <mergeCell ref="IGW6:IGZ6"/>
    <mergeCell ref="IHA6:IHD6"/>
    <mergeCell ref="IHE6:IHH6"/>
    <mergeCell ref="IHI6:IHL6"/>
    <mergeCell ref="IHM6:IHP6"/>
    <mergeCell ref="IHQ6:IHT6"/>
    <mergeCell ref="IHU6:IHX6"/>
    <mergeCell ref="IHY6:IIB6"/>
    <mergeCell ref="IIC6:IIF6"/>
    <mergeCell ref="IDA6:IDD6"/>
    <mergeCell ref="IDE6:IDH6"/>
    <mergeCell ref="IDI6:IDL6"/>
    <mergeCell ref="IDM6:IDP6"/>
    <mergeCell ref="IDQ6:IDT6"/>
    <mergeCell ref="IDU6:IDX6"/>
    <mergeCell ref="IDY6:IEB6"/>
    <mergeCell ref="IEC6:IEF6"/>
    <mergeCell ref="IEG6:IEJ6"/>
    <mergeCell ref="IEK6:IEN6"/>
    <mergeCell ref="IEO6:IER6"/>
    <mergeCell ref="IES6:IEV6"/>
    <mergeCell ref="IEW6:IEZ6"/>
    <mergeCell ref="IFA6:IFD6"/>
    <mergeCell ref="IFE6:IFH6"/>
    <mergeCell ref="IFI6:IFL6"/>
    <mergeCell ref="IFM6:IFP6"/>
    <mergeCell ref="IAK6:IAN6"/>
    <mergeCell ref="IAO6:IAR6"/>
    <mergeCell ref="IAS6:IAV6"/>
    <mergeCell ref="IAW6:IAZ6"/>
    <mergeCell ref="IBA6:IBD6"/>
    <mergeCell ref="IBE6:IBH6"/>
    <mergeCell ref="IBI6:IBL6"/>
    <mergeCell ref="IBM6:IBP6"/>
    <mergeCell ref="IBQ6:IBT6"/>
    <mergeCell ref="IBU6:IBX6"/>
    <mergeCell ref="IBY6:ICB6"/>
    <mergeCell ref="ICC6:ICF6"/>
    <mergeCell ref="ICG6:ICJ6"/>
    <mergeCell ref="ICK6:ICN6"/>
    <mergeCell ref="ICO6:ICR6"/>
    <mergeCell ref="ICS6:ICV6"/>
    <mergeCell ref="ICW6:ICZ6"/>
    <mergeCell ref="HXU6:HXX6"/>
    <mergeCell ref="HXY6:HYB6"/>
    <mergeCell ref="HYC6:HYF6"/>
    <mergeCell ref="HYG6:HYJ6"/>
    <mergeCell ref="HYK6:HYN6"/>
    <mergeCell ref="HYO6:HYR6"/>
    <mergeCell ref="HYS6:HYV6"/>
    <mergeCell ref="HYW6:HYZ6"/>
    <mergeCell ref="HZA6:HZD6"/>
    <mergeCell ref="HZE6:HZH6"/>
    <mergeCell ref="HZI6:HZL6"/>
    <mergeCell ref="HZM6:HZP6"/>
    <mergeCell ref="HZQ6:HZT6"/>
    <mergeCell ref="HZU6:HZX6"/>
    <mergeCell ref="HZY6:IAB6"/>
    <mergeCell ref="IAC6:IAF6"/>
    <mergeCell ref="IAG6:IAJ6"/>
    <mergeCell ref="HVE6:HVH6"/>
    <mergeCell ref="HVI6:HVL6"/>
    <mergeCell ref="HVM6:HVP6"/>
    <mergeCell ref="HVQ6:HVT6"/>
    <mergeCell ref="HVU6:HVX6"/>
    <mergeCell ref="HVY6:HWB6"/>
    <mergeCell ref="HWC6:HWF6"/>
    <mergeCell ref="HWG6:HWJ6"/>
    <mergeCell ref="HWK6:HWN6"/>
    <mergeCell ref="HWO6:HWR6"/>
    <mergeCell ref="HWS6:HWV6"/>
    <mergeCell ref="HWW6:HWZ6"/>
    <mergeCell ref="HXA6:HXD6"/>
    <mergeCell ref="HXE6:HXH6"/>
    <mergeCell ref="HXI6:HXL6"/>
    <mergeCell ref="HXM6:HXP6"/>
    <mergeCell ref="HXQ6:HXT6"/>
    <mergeCell ref="HSO6:HSR6"/>
    <mergeCell ref="HSS6:HSV6"/>
    <mergeCell ref="HSW6:HSZ6"/>
    <mergeCell ref="HTA6:HTD6"/>
    <mergeCell ref="HTE6:HTH6"/>
    <mergeCell ref="HTI6:HTL6"/>
    <mergeCell ref="HTM6:HTP6"/>
    <mergeCell ref="HTQ6:HTT6"/>
    <mergeCell ref="HTU6:HTX6"/>
    <mergeCell ref="HTY6:HUB6"/>
    <mergeCell ref="HUC6:HUF6"/>
    <mergeCell ref="HUG6:HUJ6"/>
    <mergeCell ref="HUK6:HUN6"/>
    <mergeCell ref="HUO6:HUR6"/>
    <mergeCell ref="HUS6:HUV6"/>
    <mergeCell ref="HUW6:HUZ6"/>
    <mergeCell ref="HVA6:HVD6"/>
    <mergeCell ref="HPY6:HQB6"/>
    <mergeCell ref="HQC6:HQF6"/>
    <mergeCell ref="HQG6:HQJ6"/>
    <mergeCell ref="HQK6:HQN6"/>
    <mergeCell ref="HQO6:HQR6"/>
    <mergeCell ref="HQS6:HQV6"/>
    <mergeCell ref="HQW6:HQZ6"/>
    <mergeCell ref="HRA6:HRD6"/>
    <mergeCell ref="HRE6:HRH6"/>
    <mergeCell ref="HRI6:HRL6"/>
    <mergeCell ref="HRM6:HRP6"/>
    <mergeCell ref="HRQ6:HRT6"/>
    <mergeCell ref="HRU6:HRX6"/>
    <mergeCell ref="HRY6:HSB6"/>
    <mergeCell ref="HSC6:HSF6"/>
    <mergeCell ref="HSG6:HSJ6"/>
    <mergeCell ref="HSK6:HSN6"/>
    <mergeCell ref="HNI6:HNL6"/>
    <mergeCell ref="HNM6:HNP6"/>
    <mergeCell ref="HNQ6:HNT6"/>
    <mergeCell ref="HNU6:HNX6"/>
    <mergeCell ref="HNY6:HOB6"/>
    <mergeCell ref="HOC6:HOF6"/>
    <mergeCell ref="HOG6:HOJ6"/>
    <mergeCell ref="HOK6:HON6"/>
    <mergeCell ref="HOO6:HOR6"/>
    <mergeCell ref="HOS6:HOV6"/>
    <mergeCell ref="HOW6:HOZ6"/>
    <mergeCell ref="HPA6:HPD6"/>
    <mergeCell ref="HPE6:HPH6"/>
    <mergeCell ref="HPI6:HPL6"/>
    <mergeCell ref="HPM6:HPP6"/>
    <mergeCell ref="HPQ6:HPT6"/>
    <mergeCell ref="HPU6:HPX6"/>
    <mergeCell ref="HKS6:HKV6"/>
    <mergeCell ref="HKW6:HKZ6"/>
    <mergeCell ref="HLA6:HLD6"/>
    <mergeCell ref="HLE6:HLH6"/>
    <mergeCell ref="HLI6:HLL6"/>
    <mergeCell ref="HLM6:HLP6"/>
    <mergeCell ref="HLQ6:HLT6"/>
    <mergeCell ref="HLU6:HLX6"/>
    <mergeCell ref="HLY6:HMB6"/>
    <mergeCell ref="HMC6:HMF6"/>
    <mergeCell ref="HMG6:HMJ6"/>
    <mergeCell ref="HMK6:HMN6"/>
    <mergeCell ref="HMO6:HMR6"/>
    <mergeCell ref="HMS6:HMV6"/>
    <mergeCell ref="HMW6:HMZ6"/>
    <mergeCell ref="HNA6:HND6"/>
    <mergeCell ref="HNE6:HNH6"/>
    <mergeCell ref="HIC6:HIF6"/>
    <mergeCell ref="HIG6:HIJ6"/>
    <mergeCell ref="HIK6:HIN6"/>
    <mergeCell ref="HIO6:HIR6"/>
    <mergeCell ref="HIS6:HIV6"/>
    <mergeCell ref="HIW6:HIZ6"/>
    <mergeCell ref="HJA6:HJD6"/>
    <mergeCell ref="HJE6:HJH6"/>
    <mergeCell ref="HJI6:HJL6"/>
    <mergeCell ref="HJM6:HJP6"/>
    <mergeCell ref="HJQ6:HJT6"/>
    <mergeCell ref="HJU6:HJX6"/>
    <mergeCell ref="HJY6:HKB6"/>
    <mergeCell ref="HKC6:HKF6"/>
    <mergeCell ref="HKG6:HKJ6"/>
    <mergeCell ref="HKK6:HKN6"/>
    <mergeCell ref="HKO6:HKR6"/>
    <mergeCell ref="HFM6:HFP6"/>
    <mergeCell ref="HFQ6:HFT6"/>
    <mergeCell ref="HFU6:HFX6"/>
    <mergeCell ref="HFY6:HGB6"/>
    <mergeCell ref="HGC6:HGF6"/>
    <mergeCell ref="HGG6:HGJ6"/>
    <mergeCell ref="HGK6:HGN6"/>
    <mergeCell ref="HGO6:HGR6"/>
    <mergeCell ref="HGS6:HGV6"/>
    <mergeCell ref="HGW6:HGZ6"/>
    <mergeCell ref="HHA6:HHD6"/>
    <mergeCell ref="HHE6:HHH6"/>
    <mergeCell ref="HHI6:HHL6"/>
    <mergeCell ref="HHM6:HHP6"/>
    <mergeCell ref="HHQ6:HHT6"/>
    <mergeCell ref="HHU6:HHX6"/>
    <mergeCell ref="HHY6:HIB6"/>
    <mergeCell ref="HCW6:HCZ6"/>
    <mergeCell ref="HDA6:HDD6"/>
    <mergeCell ref="HDE6:HDH6"/>
    <mergeCell ref="HDI6:HDL6"/>
    <mergeCell ref="HDM6:HDP6"/>
    <mergeCell ref="HDQ6:HDT6"/>
    <mergeCell ref="HDU6:HDX6"/>
    <mergeCell ref="HDY6:HEB6"/>
    <mergeCell ref="HEC6:HEF6"/>
    <mergeCell ref="HEG6:HEJ6"/>
    <mergeCell ref="HEK6:HEN6"/>
    <mergeCell ref="HEO6:HER6"/>
    <mergeCell ref="HES6:HEV6"/>
    <mergeCell ref="HEW6:HEZ6"/>
    <mergeCell ref="HFA6:HFD6"/>
    <mergeCell ref="HFE6:HFH6"/>
    <mergeCell ref="HFI6:HFL6"/>
    <mergeCell ref="HAG6:HAJ6"/>
    <mergeCell ref="HAK6:HAN6"/>
    <mergeCell ref="HAO6:HAR6"/>
    <mergeCell ref="HAS6:HAV6"/>
    <mergeCell ref="HAW6:HAZ6"/>
    <mergeCell ref="HBA6:HBD6"/>
    <mergeCell ref="HBE6:HBH6"/>
    <mergeCell ref="HBI6:HBL6"/>
    <mergeCell ref="HBM6:HBP6"/>
    <mergeCell ref="HBQ6:HBT6"/>
    <mergeCell ref="HBU6:HBX6"/>
    <mergeCell ref="HBY6:HCB6"/>
    <mergeCell ref="HCC6:HCF6"/>
    <mergeCell ref="HCG6:HCJ6"/>
    <mergeCell ref="HCK6:HCN6"/>
    <mergeCell ref="HCO6:HCR6"/>
    <mergeCell ref="HCS6:HCV6"/>
    <mergeCell ref="GXQ6:GXT6"/>
    <mergeCell ref="GXU6:GXX6"/>
    <mergeCell ref="GXY6:GYB6"/>
    <mergeCell ref="GYC6:GYF6"/>
    <mergeCell ref="GYG6:GYJ6"/>
    <mergeCell ref="GYK6:GYN6"/>
    <mergeCell ref="GYO6:GYR6"/>
    <mergeCell ref="GYS6:GYV6"/>
    <mergeCell ref="GYW6:GYZ6"/>
    <mergeCell ref="GZA6:GZD6"/>
    <mergeCell ref="GZE6:GZH6"/>
    <mergeCell ref="GZI6:GZL6"/>
    <mergeCell ref="GZM6:GZP6"/>
    <mergeCell ref="GZQ6:GZT6"/>
    <mergeCell ref="GZU6:GZX6"/>
    <mergeCell ref="GZY6:HAB6"/>
    <mergeCell ref="HAC6:HAF6"/>
    <mergeCell ref="GVA6:GVD6"/>
    <mergeCell ref="GVE6:GVH6"/>
    <mergeCell ref="GVI6:GVL6"/>
    <mergeCell ref="GVM6:GVP6"/>
    <mergeCell ref="GVQ6:GVT6"/>
    <mergeCell ref="GVU6:GVX6"/>
    <mergeCell ref="GVY6:GWB6"/>
    <mergeCell ref="GWC6:GWF6"/>
    <mergeCell ref="GWG6:GWJ6"/>
    <mergeCell ref="GWK6:GWN6"/>
    <mergeCell ref="GWO6:GWR6"/>
    <mergeCell ref="GWS6:GWV6"/>
    <mergeCell ref="GWW6:GWZ6"/>
    <mergeCell ref="GXA6:GXD6"/>
    <mergeCell ref="GXE6:GXH6"/>
    <mergeCell ref="GXI6:GXL6"/>
    <mergeCell ref="GXM6:GXP6"/>
    <mergeCell ref="GSK6:GSN6"/>
    <mergeCell ref="GSO6:GSR6"/>
    <mergeCell ref="GSS6:GSV6"/>
    <mergeCell ref="GSW6:GSZ6"/>
    <mergeCell ref="GTA6:GTD6"/>
    <mergeCell ref="GTE6:GTH6"/>
    <mergeCell ref="GTI6:GTL6"/>
    <mergeCell ref="GTM6:GTP6"/>
    <mergeCell ref="GTQ6:GTT6"/>
    <mergeCell ref="GTU6:GTX6"/>
    <mergeCell ref="GTY6:GUB6"/>
    <mergeCell ref="GUC6:GUF6"/>
    <mergeCell ref="GUG6:GUJ6"/>
    <mergeCell ref="GUK6:GUN6"/>
    <mergeCell ref="GUO6:GUR6"/>
    <mergeCell ref="GUS6:GUV6"/>
    <mergeCell ref="GUW6:GUZ6"/>
    <mergeCell ref="GPU6:GPX6"/>
    <mergeCell ref="GPY6:GQB6"/>
    <mergeCell ref="GQC6:GQF6"/>
    <mergeCell ref="GQG6:GQJ6"/>
    <mergeCell ref="GQK6:GQN6"/>
    <mergeCell ref="GQO6:GQR6"/>
    <mergeCell ref="GQS6:GQV6"/>
    <mergeCell ref="GQW6:GQZ6"/>
    <mergeCell ref="GRA6:GRD6"/>
    <mergeCell ref="GRE6:GRH6"/>
    <mergeCell ref="GRI6:GRL6"/>
    <mergeCell ref="GRM6:GRP6"/>
    <mergeCell ref="GRQ6:GRT6"/>
    <mergeCell ref="GRU6:GRX6"/>
    <mergeCell ref="GRY6:GSB6"/>
    <mergeCell ref="GSC6:GSF6"/>
    <mergeCell ref="GSG6:GSJ6"/>
    <mergeCell ref="GNE6:GNH6"/>
    <mergeCell ref="GNI6:GNL6"/>
    <mergeCell ref="GNM6:GNP6"/>
    <mergeCell ref="GNQ6:GNT6"/>
    <mergeCell ref="GNU6:GNX6"/>
    <mergeCell ref="GNY6:GOB6"/>
    <mergeCell ref="GOC6:GOF6"/>
    <mergeCell ref="GOG6:GOJ6"/>
    <mergeCell ref="GOK6:GON6"/>
    <mergeCell ref="GOO6:GOR6"/>
    <mergeCell ref="GOS6:GOV6"/>
    <mergeCell ref="GOW6:GOZ6"/>
    <mergeCell ref="GPA6:GPD6"/>
    <mergeCell ref="GPE6:GPH6"/>
    <mergeCell ref="GPI6:GPL6"/>
    <mergeCell ref="GPM6:GPP6"/>
    <mergeCell ref="GPQ6:GPT6"/>
    <mergeCell ref="GKO6:GKR6"/>
    <mergeCell ref="GKS6:GKV6"/>
    <mergeCell ref="GKW6:GKZ6"/>
    <mergeCell ref="GLA6:GLD6"/>
    <mergeCell ref="GLE6:GLH6"/>
    <mergeCell ref="GLI6:GLL6"/>
    <mergeCell ref="GLM6:GLP6"/>
    <mergeCell ref="GLQ6:GLT6"/>
    <mergeCell ref="GLU6:GLX6"/>
    <mergeCell ref="GLY6:GMB6"/>
    <mergeCell ref="GMC6:GMF6"/>
    <mergeCell ref="GMG6:GMJ6"/>
    <mergeCell ref="GMK6:GMN6"/>
    <mergeCell ref="GMO6:GMR6"/>
    <mergeCell ref="GMS6:GMV6"/>
    <mergeCell ref="GMW6:GMZ6"/>
    <mergeCell ref="GNA6:GND6"/>
    <mergeCell ref="GHY6:GIB6"/>
    <mergeCell ref="GIC6:GIF6"/>
    <mergeCell ref="GIG6:GIJ6"/>
    <mergeCell ref="GIK6:GIN6"/>
    <mergeCell ref="GIO6:GIR6"/>
    <mergeCell ref="GIS6:GIV6"/>
    <mergeCell ref="GIW6:GIZ6"/>
    <mergeCell ref="GJA6:GJD6"/>
    <mergeCell ref="GJE6:GJH6"/>
    <mergeCell ref="GJI6:GJL6"/>
    <mergeCell ref="GJM6:GJP6"/>
    <mergeCell ref="GJQ6:GJT6"/>
    <mergeCell ref="GJU6:GJX6"/>
    <mergeCell ref="GJY6:GKB6"/>
    <mergeCell ref="GKC6:GKF6"/>
    <mergeCell ref="GKG6:GKJ6"/>
    <mergeCell ref="GKK6:GKN6"/>
    <mergeCell ref="GFI6:GFL6"/>
    <mergeCell ref="GFM6:GFP6"/>
    <mergeCell ref="GFQ6:GFT6"/>
    <mergeCell ref="GFU6:GFX6"/>
    <mergeCell ref="GFY6:GGB6"/>
    <mergeCell ref="GGC6:GGF6"/>
    <mergeCell ref="GGG6:GGJ6"/>
    <mergeCell ref="GGK6:GGN6"/>
    <mergeCell ref="GGO6:GGR6"/>
    <mergeCell ref="GGS6:GGV6"/>
    <mergeCell ref="GGW6:GGZ6"/>
    <mergeCell ref="GHA6:GHD6"/>
    <mergeCell ref="GHE6:GHH6"/>
    <mergeCell ref="GHI6:GHL6"/>
    <mergeCell ref="GHM6:GHP6"/>
    <mergeCell ref="GHQ6:GHT6"/>
    <mergeCell ref="GHU6:GHX6"/>
    <mergeCell ref="GCS6:GCV6"/>
    <mergeCell ref="GCW6:GCZ6"/>
    <mergeCell ref="GDA6:GDD6"/>
    <mergeCell ref="GDE6:GDH6"/>
    <mergeCell ref="GDI6:GDL6"/>
    <mergeCell ref="GDM6:GDP6"/>
    <mergeCell ref="GDQ6:GDT6"/>
    <mergeCell ref="GDU6:GDX6"/>
    <mergeCell ref="GDY6:GEB6"/>
    <mergeCell ref="GEC6:GEF6"/>
    <mergeCell ref="GEG6:GEJ6"/>
    <mergeCell ref="GEK6:GEN6"/>
    <mergeCell ref="GEO6:GER6"/>
    <mergeCell ref="GES6:GEV6"/>
    <mergeCell ref="GEW6:GEZ6"/>
    <mergeCell ref="GFA6:GFD6"/>
    <mergeCell ref="GFE6:GFH6"/>
    <mergeCell ref="GAC6:GAF6"/>
    <mergeCell ref="GAG6:GAJ6"/>
    <mergeCell ref="GAK6:GAN6"/>
    <mergeCell ref="GAO6:GAR6"/>
    <mergeCell ref="GAS6:GAV6"/>
    <mergeCell ref="GAW6:GAZ6"/>
    <mergeCell ref="GBA6:GBD6"/>
    <mergeCell ref="GBE6:GBH6"/>
    <mergeCell ref="GBI6:GBL6"/>
    <mergeCell ref="GBM6:GBP6"/>
    <mergeCell ref="GBQ6:GBT6"/>
    <mergeCell ref="GBU6:GBX6"/>
    <mergeCell ref="GBY6:GCB6"/>
    <mergeCell ref="GCC6:GCF6"/>
    <mergeCell ref="GCG6:GCJ6"/>
    <mergeCell ref="GCK6:GCN6"/>
    <mergeCell ref="GCO6:GCR6"/>
    <mergeCell ref="FXM6:FXP6"/>
    <mergeCell ref="FXQ6:FXT6"/>
    <mergeCell ref="FXU6:FXX6"/>
    <mergeCell ref="FXY6:FYB6"/>
    <mergeCell ref="FYC6:FYF6"/>
    <mergeCell ref="FYG6:FYJ6"/>
    <mergeCell ref="FYK6:FYN6"/>
    <mergeCell ref="FYO6:FYR6"/>
    <mergeCell ref="FYS6:FYV6"/>
    <mergeCell ref="FYW6:FYZ6"/>
    <mergeCell ref="FZA6:FZD6"/>
    <mergeCell ref="FZE6:FZH6"/>
    <mergeCell ref="FZI6:FZL6"/>
    <mergeCell ref="FZM6:FZP6"/>
    <mergeCell ref="FZQ6:FZT6"/>
    <mergeCell ref="FZU6:FZX6"/>
    <mergeCell ref="FZY6:GAB6"/>
    <mergeCell ref="FUW6:FUZ6"/>
    <mergeCell ref="FVA6:FVD6"/>
    <mergeCell ref="FVE6:FVH6"/>
    <mergeCell ref="FVI6:FVL6"/>
    <mergeCell ref="FVM6:FVP6"/>
    <mergeCell ref="FVQ6:FVT6"/>
    <mergeCell ref="FVU6:FVX6"/>
    <mergeCell ref="FVY6:FWB6"/>
    <mergeCell ref="FWC6:FWF6"/>
    <mergeCell ref="FWG6:FWJ6"/>
    <mergeCell ref="FWK6:FWN6"/>
    <mergeCell ref="FWO6:FWR6"/>
    <mergeCell ref="FWS6:FWV6"/>
    <mergeCell ref="FWW6:FWZ6"/>
    <mergeCell ref="FXA6:FXD6"/>
    <mergeCell ref="FXE6:FXH6"/>
    <mergeCell ref="FXI6:FXL6"/>
    <mergeCell ref="FSG6:FSJ6"/>
    <mergeCell ref="FSK6:FSN6"/>
    <mergeCell ref="FSO6:FSR6"/>
    <mergeCell ref="FSS6:FSV6"/>
    <mergeCell ref="FSW6:FSZ6"/>
    <mergeCell ref="FTA6:FTD6"/>
    <mergeCell ref="FTE6:FTH6"/>
    <mergeCell ref="FTI6:FTL6"/>
    <mergeCell ref="FTM6:FTP6"/>
    <mergeCell ref="FTQ6:FTT6"/>
    <mergeCell ref="FTU6:FTX6"/>
    <mergeCell ref="FTY6:FUB6"/>
    <mergeCell ref="FUC6:FUF6"/>
    <mergeCell ref="FUG6:FUJ6"/>
    <mergeCell ref="FUK6:FUN6"/>
    <mergeCell ref="FUO6:FUR6"/>
    <mergeCell ref="FUS6:FUV6"/>
    <mergeCell ref="FPQ6:FPT6"/>
    <mergeCell ref="FPU6:FPX6"/>
    <mergeCell ref="FPY6:FQB6"/>
    <mergeCell ref="FQC6:FQF6"/>
    <mergeCell ref="FQG6:FQJ6"/>
    <mergeCell ref="FQK6:FQN6"/>
    <mergeCell ref="FQO6:FQR6"/>
    <mergeCell ref="FQS6:FQV6"/>
    <mergeCell ref="FQW6:FQZ6"/>
    <mergeCell ref="FRA6:FRD6"/>
    <mergeCell ref="FRE6:FRH6"/>
    <mergeCell ref="FRI6:FRL6"/>
    <mergeCell ref="FRM6:FRP6"/>
    <mergeCell ref="FRQ6:FRT6"/>
    <mergeCell ref="FRU6:FRX6"/>
    <mergeCell ref="FRY6:FSB6"/>
    <mergeCell ref="FSC6:FSF6"/>
    <mergeCell ref="FNA6:FND6"/>
    <mergeCell ref="FNE6:FNH6"/>
    <mergeCell ref="FNI6:FNL6"/>
    <mergeCell ref="FNM6:FNP6"/>
    <mergeCell ref="FNQ6:FNT6"/>
    <mergeCell ref="FNU6:FNX6"/>
    <mergeCell ref="FNY6:FOB6"/>
    <mergeCell ref="FOC6:FOF6"/>
    <mergeCell ref="FOG6:FOJ6"/>
    <mergeCell ref="FOK6:FON6"/>
    <mergeCell ref="FOO6:FOR6"/>
    <mergeCell ref="FOS6:FOV6"/>
    <mergeCell ref="FOW6:FOZ6"/>
    <mergeCell ref="FPA6:FPD6"/>
    <mergeCell ref="FPE6:FPH6"/>
    <mergeCell ref="FPI6:FPL6"/>
    <mergeCell ref="FPM6:FPP6"/>
    <mergeCell ref="FKK6:FKN6"/>
    <mergeCell ref="FKO6:FKR6"/>
    <mergeCell ref="FKS6:FKV6"/>
    <mergeCell ref="FKW6:FKZ6"/>
    <mergeCell ref="FLA6:FLD6"/>
    <mergeCell ref="FLE6:FLH6"/>
    <mergeCell ref="FLI6:FLL6"/>
    <mergeCell ref="FLM6:FLP6"/>
    <mergeCell ref="FLQ6:FLT6"/>
    <mergeCell ref="FLU6:FLX6"/>
    <mergeCell ref="FLY6:FMB6"/>
    <mergeCell ref="FMC6:FMF6"/>
    <mergeCell ref="FMG6:FMJ6"/>
    <mergeCell ref="FMK6:FMN6"/>
    <mergeCell ref="FMO6:FMR6"/>
    <mergeCell ref="FMS6:FMV6"/>
    <mergeCell ref="FMW6:FMZ6"/>
    <mergeCell ref="FHU6:FHX6"/>
    <mergeCell ref="FHY6:FIB6"/>
    <mergeCell ref="FIC6:FIF6"/>
    <mergeCell ref="FIG6:FIJ6"/>
    <mergeCell ref="FIK6:FIN6"/>
    <mergeCell ref="FIO6:FIR6"/>
    <mergeCell ref="FIS6:FIV6"/>
    <mergeCell ref="FIW6:FIZ6"/>
    <mergeCell ref="FJA6:FJD6"/>
    <mergeCell ref="FJE6:FJH6"/>
    <mergeCell ref="FJI6:FJL6"/>
    <mergeCell ref="FJM6:FJP6"/>
    <mergeCell ref="FJQ6:FJT6"/>
    <mergeCell ref="FJU6:FJX6"/>
    <mergeCell ref="FJY6:FKB6"/>
    <mergeCell ref="FKC6:FKF6"/>
    <mergeCell ref="FKG6:FKJ6"/>
    <mergeCell ref="FFE6:FFH6"/>
    <mergeCell ref="FFI6:FFL6"/>
    <mergeCell ref="FFM6:FFP6"/>
    <mergeCell ref="FFQ6:FFT6"/>
    <mergeCell ref="FFU6:FFX6"/>
    <mergeCell ref="FFY6:FGB6"/>
    <mergeCell ref="FGC6:FGF6"/>
    <mergeCell ref="FGG6:FGJ6"/>
    <mergeCell ref="FGK6:FGN6"/>
    <mergeCell ref="FGO6:FGR6"/>
    <mergeCell ref="FGS6:FGV6"/>
    <mergeCell ref="FGW6:FGZ6"/>
    <mergeCell ref="FHA6:FHD6"/>
    <mergeCell ref="FHE6:FHH6"/>
    <mergeCell ref="FHI6:FHL6"/>
    <mergeCell ref="FHM6:FHP6"/>
    <mergeCell ref="FHQ6:FHT6"/>
    <mergeCell ref="FCO6:FCR6"/>
    <mergeCell ref="FCS6:FCV6"/>
    <mergeCell ref="FCW6:FCZ6"/>
    <mergeCell ref="FDA6:FDD6"/>
    <mergeCell ref="FDE6:FDH6"/>
    <mergeCell ref="FDI6:FDL6"/>
    <mergeCell ref="FDM6:FDP6"/>
    <mergeCell ref="FDQ6:FDT6"/>
    <mergeCell ref="FDU6:FDX6"/>
    <mergeCell ref="FDY6:FEB6"/>
    <mergeCell ref="FEC6:FEF6"/>
    <mergeCell ref="FEG6:FEJ6"/>
    <mergeCell ref="FEK6:FEN6"/>
    <mergeCell ref="FEO6:FER6"/>
    <mergeCell ref="FES6:FEV6"/>
    <mergeCell ref="FEW6:FEZ6"/>
    <mergeCell ref="FFA6:FFD6"/>
    <mergeCell ref="EZY6:FAB6"/>
    <mergeCell ref="FAC6:FAF6"/>
    <mergeCell ref="FAG6:FAJ6"/>
    <mergeCell ref="FAK6:FAN6"/>
    <mergeCell ref="FAO6:FAR6"/>
    <mergeCell ref="FAS6:FAV6"/>
    <mergeCell ref="FAW6:FAZ6"/>
    <mergeCell ref="FBA6:FBD6"/>
    <mergeCell ref="FBE6:FBH6"/>
    <mergeCell ref="FBI6:FBL6"/>
    <mergeCell ref="FBM6:FBP6"/>
    <mergeCell ref="FBQ6:FBT6"/>
    <mergeCell ref="FBU6:FBX6"/>
    <mergeCell ref="FBY6:FCB6"/>
    <mergeCell ref="FCC6:FCF6"/>
    <mergeCell ref="FCG6:FCJ6"/>
    <mergeCell ref="FCK6:FCN6"/>
    <mergeCell ref="EXI6:EXL6"/>
    <mergeCell ref="EXM6:EXP6"/>
    <mergeCell ref="EXQ6:EXT6"/>
    <mergeCell ref="EXU6:EXX6"/>
    <mergeCell ref="EXY6:EYB6"/>
    <mergeCell ref="EYC6:EYF6"/>
    <mergeCell ref="EYG6:EYJ6"/>
    <mergeCell ref="EYK6:EYN6"/>
    <mergeCell ref="EYO6:EYR6"/>
    <mergeCell ref="EYS6:EYV6"/>
    <mergeCell ref="EYW6:EYZ6"/>
    <mergeCell ref="EZA6:EZD6"/>
    <mergeCell ref="EZE6:EZH6"/>
    <mergeCell ref="EZI6:EZL6"/>
    <mergeCell ref="EZM6:EZP6"/>
    <mergeCell ref="EZQ6:EZT6"/>
    <mergeCell ref="EZU6:EZX6"/>
    <mergeCell ref="EUS6:EUV6"/>
    <mergeCell ref="EUW6:EUZ6"/>
    <mergeCell ref="EVA6:EVD6"/>
    <mergeCell ref="EVE6:EVH6"/>
    <mergeCell ref="EVI6:EVL6"/>
    <mergeCell ref="EVM6:EVP6"/>
    <mergeCell ref="EVQ6:EVT6"/>
    <mergeCell ref="EVU6:EVX6"/>
    <mergeCell ref="EVY6:EWB6"/>
    <mergeCell ref="EWC6:EWF6"/>
    <mergeCell ref="EWG6:EWJ6"/>
    <mergeCell ref="EWK6:EWN6"/>
    <mergeCell ref="EWO6:EWR6"/>
    <mergeCell ref="EWS6:EWV6"/>
    <mergeCell ref="EWW6:EWZ6"/>
    <mergeCell ref="EXA6:EXD6"/>
    <mergeCell ref="EXE6:EXH6"/>
    <mergeCell ref="ESC6:ESF6"/>
    <mergeCell ref="ESG6:ESJ6"/>
    <mergeCell ref="ESK6:ESN6"/>
    <mergeCell ref="ESO6:ESR6"/>
    <mergeCell ref="ESS6:ESV6"/>
    <mergeCell ref="ESW6:ESZ6"/>
    <mergeCell ref="ETA6:ETD6"/>
    <mergeCell ref="ETE6:ETH6"/>
    <mergeCell ref="ETI6:ETL6"/>
    <mergeCell ref="ETM6:ETP6"/>
    <mergeCell ref="ETQ6:ETT6"/>
    <mergeCell ref="ETU6:ETX6"/>
    <mergeCell ref="ETY6:EUB6"/>
    <mergeCell ref="EUC6:EUF6"/>
    <mergeCell ref="EUG6:EUJ6"/>
    <mergeCell ref="EUK6:EUN6"/>
    <mergeCell ref="EUO6:EUR6"/>
    <mergeCell ref="EPM6:EPP6"/>
    <mergeCell ref="EPQ6:EPT6"/>
    <mergeCell ref="EPU6:EPX6"/>
    <mergeCell ref="EPY6:EQB6"/>
    <mergeCell ref="EQC6:EQF6"/>
    <mergeCell ref="EQG6:EQJ6"/>
    <mergeCell ref="EQK6:EQN6"/>
    <mergeCell ref="EQO6:EQR6"/>
    <mergeCell ref="EQS6:EQV6"/>
    <mergeCell ref="EQW6:EQZ6"/>
    <mergeCell ref="ERA6:ERD6"/>
    <mergeCell ref="ERE6:ERH6"/>
    <mergeCell ref="ERI6:ERL6"/>
    <mergeCell ref="ERM6:ERP6"/>
    <mergeCell ref="ERQ6:ERT6"/>
    <mergeCell ref="ERU6:ERX6"/>
    <mergeCell ref="ERY6:ESB6"/>
    <mergeCell ref="EMW6:EMZ6"/>
    <mergeCell ref="ENA6:END6"/>
    <mergeCell ref="ENE6:ENH6"/>
    <mergeCell ref="ENI6:ENL6"/>
    <mergeCell ref="ENM6:ENP6"/>
    <mergeCell ref="ENQ6:ENT6"/>
    <mergeCell ref="ENU6:ENX6"/>
    <mergeCell ref="ENY6:EOB6"/>
    <mergeCell ref="EOC6:EOF6"/>
    <mergeCell ref="EOG6:EOJ6"/>
    <mergeCell ref="EOK6:EON6"/>
    <mergeCell ref="EOO6:EOR6"/>
    <mergeCell ref="EOS6:EOV6"/>
    <mergeCell ref="EOW6:EOZ6"/>
    <mergeCell ref="EPA6:EPD6"/>
    <mergeCell ref="EPE6:EPH6"/>
    <mergeCell ref="EPI6:EPL6"/>
    <mergeCell ref="EKG6:EKJ6"/>
    <mergeCell ref="EKK6:EKN6"/>
    <mergeCell ref="EKO6:EKR6"/>
    <mergeCell ref="EKS6:EKV6"/>
    <mergeCell ref="EKW6:EKZ6"/>
    <mergeCell ref="ELA6:ELD6"/>
    <mergeCell ref="ELE6:ELH6"/>
    <mergeCell ref="ELI6:ELL6"/>
    <mergeCell ref="ELM6:ELP6"/>
    <mergeCell ref="ELQ6:ELT6"/>
    <mergeCell ref="ELU6:ELX6"/>
    <mergeCell ref="ELY6:EMB6"/>
    <mergeCell ref="EMC6:EMF6"/>
    <mergeCell ref="EMG6:EMJ6"/>
    <mergeCell ref="EMK6:EMN6"/>
    <mergeCell ref="EMO6:EMR6"/>
    <mergeCell ref="EMS6:EMV6"/>
    <mergeCell ref="EHQ6:EHT6"/>
    <mergeCell ref="EHU6:EHX6"/>
    <mergeCell ref="EHY6:EIB6"/>
    <mergeCell ref="EIC6:EIF6"/>
    <mergeCell ref="EIG6:EIJ6"/>
    <mergeCell ref="EIK6:EIN6"/>
    <mergeCell ref="EIO6:EIR6"/>
    <mergeCell ref="EIS6:EIV6"/>
    <mergeCell ref="EIW6:EIZ6"/>
    <mergeCell ref="EJA6:EJD6"/>
    <mergeCell ref="EJE6:EJH6"/>
    <mergeCell ref="EJI6:EJL6"/>
    <mergeCell ref="EJM6:EJP6"/>
    <mergeCell ref="EJQ6:EJT6"/>
    <mergeCell ref="EJU6:EJX6"/>
    <mergeCell ref="EJY6:EKB6"/>
    <mergeCell ref="EKC6:EKF6"/>
    <mergeCell ref="EFA6:EFD6"/>
    <mergeCell ref="EFE6:EFH6"/>
    <mergeCell ref="EFI6:EFL6"/>
    <mergeCell ref="EFM6:EFP6"/>
    <mergeCell ref="EFQ6:EFT6"/>
    <mergeCell ref="EFU6:EFX6"/>
    <mergeCell ref="EFY6:EGB6"/>
    <mergeCell ref="EGC6:EGF6"/>
    <mergeCell ref="EGG6:EGJ6"/>
    <mergeCell ref="EGK6:EGN6"/>
    <mergeCell ref="EGO6:EGR6"/>
    <mergeCell ref="EGS6:EGV6"/>
    <mergeCell ref="EGW6:EGZ6"/>
    <mergeCell ref="EHA6:EHD6"/>
    <mergeCell ref="EHE6:EHH6"/>
    <mergeCell ref="EHI6:EHL6"/>
    <mergeCell ref="EHM6:EHP6"/>
    <mergeCell ref="ECK6:ECN6"/>
    <mergeCell ref="ECO6:ECR6"/>
    <mergeCell ref="ECS6:ECV6"/>
    <mergeCell ref="ECW6:ECZ6"/>
    <mergeCell ref="EDA6:EDD6"/>
    <mergeCell ref="EDE6:EDH6"/>
    <mergeCell ref="EDI6:EDL6"/>
    <mergeCell ref="EDM6:EDP6"/>
    <mergeCell ref="EDQ6:EDT6"/>
    <mergeCell ref="EDU6:EDX6"/>
    <mergeCell ref="EDY6:EEB6"/>
    <mergeCell ref="EEC6:EEF6"/>
    <mergeCell ref="EEG6:EEJ6"/>
    <mergeCell ref="EEK6:EEN6"/>
    <mergeCell ref="EEO6:EER6"/>
    <mergeCell ref="EES6:EEV6"/>
    <mergeCell ref="EEW6:EEZ6"/>
    <mergeCell ref="DZU6:DZX6"/>
    <mergeCell ref="DZY6:EAB6"/>
    <mergeCell ref="EAC6:EAF6"/>
    <mergeCell ref="EAG6:EAJ6"/>
    <mergeCell ref="EAK6:EAN6"/>
    <mergeCell ref="EAO6:EAR6"/>
    <mergeCell ref="EAS6:EAV6"/>
    <mergeCell ref="EAW6:EAZ6"/>
    <mergeCell ref="EBA6:EBD6"/>
    <mergeCell ref="EBE6:EBH6"/>
    <mergeCell ref="EBI6:EBL6"/>
    <mergeCell ref="EBM6:EBP6"/>
    <mergeCell ref="EBQ6:EBT6"/>
    <mergeCell ref="EBU6:EBX6"/>
    <mergeCell ref="EBY6:ECB6"/>
    <mergeCell ref="ECC6:ECF6"/>
    <mergeCell ref="ECG6:ECJ6"/>
    <mergeCell ref="DXE6:DXH6"/>
    <mergeCell ref="DXI6:DXL6"/>
    <mergeCell ref="DXM6:DXP6"/>
    <mergeCell ref="DXQ6:DXT6"/>
    <mergeCell ref="DXU6:DXX6"/>
    <mergeCell ref="DXY6:DYB6"/>
    <mergeCell ref="DYC6:DYF6"/>
    <mergeCell ref="DYG6:DYJ6"/>
    <mergeCell ref="DYK6:DYN6"/>
    <mergeCell ref="DYO6:DYR6"/>
    <mergeCell ref="DYS6:DYV6"/>
    <mergeCell ref="DYW6:DYZ6"/>
    <mergeCell ref="DZA6:DZD6"/>
    <mergeCell ref="DZE6:DZH6"/>
    <mergeCell ref="DZI6:DZL6"/>
    <mergeCell ref="DZM6:DZP6"/>
    <mergeCell ref="DZQ6:DZT6"/>
    <mergeCell ref="DUO6:DUR6"/>
    <mergeCell ref="DUS6:DUV6"/>
    <mergeCell ref="DUW6:DUZ6"/>
    <mergeCell ref="DVA6:DVD6"/>
    <mergeCell ref="DVE6:DVH6"/>
    <mergeCell ref="DVI6:DVL6"/>
    <mergeCell ref="DVM6:DVP6"/>
    <mergeCell ref="DVQ6:DVT6"/>
    <mergeCell ref="DVU6:DVX6"/>
    <mergeCell ref="DVY6:DWB6"/>
    <mergeCell ref="DWC6:DWF6"/>
    <mergeCell ref="DWG6:DWJ6"/>
    <mergeCell ref="DWK6:DWN6"/>
    <mergeCell ref="DWO6:DWR6"/>
    <mergeCell ref="DWS6:DWV6"/>
    <mergeCell ref="DWW6:DWZ6"/>
    <mergeCell ref="DXA6:DXD6"/>
    <mergeCell ref="DRY6:DSB6"/>
    <mergeCell ref="DSC6:DSF6"/>
    <mergeCell ref="DSG6:DSJ6"/>
    <mergeCell ref="DSK6:DSN6"/>
    <mergeCell ref="DSO6:DSR6"/>
    <mergeCell ref="DSS6:DSV6"/>
    <mergeCell ref="DSW6:DSZ6"/>
    <mergeCell ref="DTA6:DTD6"/>
    <mergeCell ref="DTE6:DTH6"/>
    <mergeCell ref="DTI6:DTL6"/>
    <mergeCell ref="DTM6:DTP6"/>
    <mergeCell ref="DTQ6:DTT6"/>
    <mergeCell ref="DTU6:DTX6"/>
    <mergeCell ref="DTY6:DUB6"/>
    <mergeCell ref="DUC6:DUF6"/>
    <mergeCell ref="DUG6:DUJ6"/>
    <mergeCell ref="DUK6:DUN6"/>
    <mergeCell ref="DPI6:DPL6"/>
    <mergeCell ref="DPM6:DPP6"/>
    <mergeCell ref="DPQ6:DPT6"/>
    <mergeCell ref="DPU6:DPX6"/>
    <mergeCell ref="DPY6:DQB6"/>
    <mergeCell ref="DQC6:DQF6"/>
    <mergeCell ref="DQG6:DQJ6"/>
    <mergeCell ref="DQK6:DQN6"/>
    <mergeCell ref="DQO6:DQR6"/>
    <mergeCell ref="DQS6:DQV6"/>
    <mergeCell ref="DQW6:DQZ6"/>
    <mergeCell ref="DRA6:DRD6"/>
    <mergeCell ref="DRE6:DRH6"/>
    <mergeCell ref="DRI6:DRL6"/>
    <mergeCell ref="DRM6:DRP6"/>
    <mergeCell ref="DRQ6:DRT6"/>
    <mergeCell ref="DRU6:DRX6"/>
    <mergeCell ref="DMS6:DMV6"/>
    <mergeCell ref="DMW6:DMZ6"/>
    <mergeCell ref="DNA6:DND6"/>
    <mergeCell ref="DNE6:DNH6"/>
    <mergeCell ref="DNI6:DNL6"/>
    <mergeCell ref="DNM6:DNP6"/>
    <mergeCell ref="DNQ6:DNT6"/>
    <mergeCell ref="DNU6:DNX6"/>
    <mergeCell ref="DNY6:DOB6"/>
    <mergeCell ref="DOC6:DOF6"/>
    <mergeCell ref="DOG6:DOJ6"/>
    <mergeCell ref="DOK6:DON6"/>
    <mergeCell ref="DOO6:DOR6"/>
    <mergeCell ref="DOS6:DOV6"/>
    <mergeCell ref="DOW6:DOZ6"/>
    <mergeCell ref="DPA6:DPD6"/>
    <mergeCell ref="DPE6:DPH6"/>
    <mergeCell ref="DKC6:DKF6"/>
    <mergeCell ref="DKG6:DKJ6"/>
    <mergeCell ref="DKK6:DKN6"/>
    <mergeCell ref="DKO6:DKR6"/>
    <mergeCell ref="DKS6:DKV6"/>
    <mergeCell ref="DKW6:DKZ6"/>
    <mergeCell ref="DLA6:DLD6"/>
    <mergeCell ref="DLE6:DLH6"/>
    <mergeCell ref="DLI6:DLL6"/>
    <mergeCell ref="DLM6:DLP6"/>
    <mergeCell ref="DLQ6:DLT6"/>
    <mergeCell ref="DLU6:DLX6"/>
    <mergeCell ref="DLY6:DMB6"/>
    <mergeCell ref="DMC6:DMF6"/>
    <mergeCell ref="DMG6:DMJ6"/>
    <mergeCell ref="DMK6:DMN6"/>
    <mergeCell ref="DMO6:DMR6"/>
    <mergeCell ref="DHM6:DHP6"/>
    <mergeCell ref="DHQ6:DHT6"/>
    <mergeCell ref="DHU6:DHX6"/>
    <mergeCell ref="DHY6:DIB6"/>
    <mergeCell ref="DIC6:DIF6"/>
    <mergeCell ref="DIG6:DIJ6"/>
    <mergeCell ref="DIK6:DIN6"/>
    <mergeCell ref="DIO6:DIR6"/>
    <mergeCell ref="DIS6:DIV6"/>
    <mergeCell ref="DIW6:DIZ6"/>
    <mergeCell ref="DJA6:DJD6"/>
    <mergeCell ref="DJE6:DJH6"/>
    <mergeCell ref="DJI6:DJL6"/>
    <mergeCell ref="DJM6:DJP6"/>
    <mergeCell ref="DJQ6:DJT6"/>
    <mergeCell ref="DJU6:DJX6"/>
    <mergeCell ref="DJY6:DKB6"/>
    <mergeCell ref="DEW6:DEZ6"/>
    <mergeCell ref="DFA6:DFD6"/>
    <mergeCell ref="DFE6:DFH6"/>
    <mergeCell ref="DFI6:DFL6"/>
    <mergeCell ref="DFM6:DFP6"/>
    <mergeCell ref="DFQ6:DFT6"/>
    <mergeCell ref="DFU6:DFX6"/>
    <mergeCell ref="DFY6:DGB6"/>
    <mergeCell ref="DGC6:DGF6"/>
    <mergeCell ref="DGG6:DGJ6"/>
    <mergeCell ref="DGK6:DGN6"/>
    <mergeCell ref="DGO6:DGR6"/>
    <mergeCell ref="DGS6:DGV6"/>
    <mergeCell ref="DGW6:DGZ6"/>
    <mergeCell ref="DHA6:DHD6"/>
    <mergeCell ref="DHE6:DHH6"/>
    <mergeCell ref="DHI6:DHL6"/>
    <mergeCell ref="DCG6:DCJ6"/>
    <mergeCell ref="DCK6:DCN6"/>
    <mergeCell ref="DCO6:DCR6"/>
    <mergeCell ref="DCS6:DCV6"/>
    <mergeCell ref="DCW6:DCZ6"/>
    <mergeCell ref="DDA6:DDD6"/>
    <mergeCell ref="DDE6:DDH6"/>
    <mergeCell ref="DDI6:DDL6"/>
    <mergeCell ref="DDM6:DDP6"/>
    <mergeCell ref="DDQ6:DDT6"/>
    <mergeCell ref="DDU6:DDX6"/>
    <mergeCell ref="DDY6:DEB6"/>
    <mergeCell ref="DEC6:DEF6"/>
    <mergeCell ref="DEG6:DEJ6"/>
    <mergeCell ref="DEK6:DEN6"/>
    <mergeCell ref="DEO6:DER6"/>
    <mergeCell ref="DES6:DEV6"/>
    <mergeCell ref="CZQ6:CZT6"/>
    <mergeCell ref="CZU6:CZX6"/>
    <mergeCell ref="CZY6:DAB6"/>
    <mergeCell ref="DAC6:DAF6"/>
    <mergeCell ref="DAG6:DAJ6"/>
    <mergeCell ref="DAK6:DAN6"/>
    <mergeCell ref="DAO6:DAR6"/>
    <mergeCell ref="DAS6:DAV6"/>
    <mergeCell ref="DAW6:DAZ6"/>
    <mergeCell ref="DBA6:DBD6"/>
    <mergeCell ref="DBE6:DBH6"/>
    <mergeCell ref="DBI6:DBL6"/>
    <mergeCell ref="DBM6:DBP6"/>
    <mergeCell ref="DBQ6:DBT6"/>
    <mergeCell ref="DBU6:DBX6"/>
    <mergeCell ref="DBY6:DCB6"/>
    <mergeCell ref="DCC6:DCF6"/>
    <mergeCell ref="CXA6:CXD6"/>
    <mergeCell ref="CXE6:CXH6"/>
    <mergeCell ref="CXI6:CXL6"/>
    <mergeCell ref="CXM6:CXP6"/>
    <mergeCell ref="CXQ6:CXT6"/>
    <mergeCell ref="CXU6:CXX6"/>
    <mergeCell ref="CXY6:CYB6"/>
    <mergeCell ref="CYC6:CYF6"/>
    <mergeCell ref="CYG6:CYJ6"/>
    <mergeCell ref="CYK6:CYN6"/>
    <mergeCell ref="CYO6:CYR6"/>
    <mergeCell ref="CYS6:CYV6"/>
    <mergeCell ref="CYW6:CYZ6"/>
    <mergeCell ref="CZA6:CZD6"/>
    <mergeCell ref="CZE6:CZH6"/>
    <mergeCell ref="CZI6:CZL6"/>
    <mergeCell ref="CZM6:CZP6"/>
    <mergeCell ref="CUK6:CUN6"/>
    <mergeCell ref="CUO6:CUR6"/>
    <mergeCell ref="CUS6:CUV6"/>
    <mergeCell ref="CUW6:CUZ6"/>
    <mergeCell ref="CVA6:CVD6"/>
    <mergeCell ref="CVE6:CVH6"/>
    <mergeCell ref="CVI6:CVL6"/>
    <mergeCell ref="CVM6:CVP6"/>
    <mergeCell ref="CVQ6:CVT6"/>
    <mergeCell ref="CVU6:CVX6"/>
    <mergeCell ref="CVY6:CWB6"/>
    <mergeCell ref="CWC6:CWF6"/>
    <mergeCell ref="CWG6:CWJ6"/>
    <mergeCell ref="CWK6:CWN6"/>
    <mergeCell ref="CWO6:CWR6"/>
    <mergeCell ref="CWS6:CWV6"/>
    <mergeCell ref="CWW6:CWZ6"/>
    <mergeCell ref="CRU6:CRX6"/>
    <mergeCell ref="CRY6:CSB6"/>
    <mergeCell ref="CSC6:CSF6"/>
    <mergeCell ref="CSG6:CSJ6"/>
    <mergeCell ref="CSK6:CSN6"/>
    <mergeCell ref="CSO6:CSR6"/>
    <mergeCell ref="CSS6:CSV6"/>
    <mergeCell ref="CSW6:CSZ6"/>
    <mergeCell ref="CTA6:CTD6"/>
    <mergeCell ref="CTE6:CTH6"/>
    <mergeCell ref="CTI6:CTL6"/>
    <mergeCell ref="CTM6:CTP6"/>
    <mergeCell ref="CTQ6:CTT6"/>
    <mergeCell ref="CTU6:CTX6"/>
    <mergeCell ref="CTY6:CUB6"/>
    <mergeCell ref="CUC6:CUF6"/>
    <mergeCell ref="CUG6:CUJ6"/>
    <mergeCell ref="CPE6:CPH6"/>
    <mergeCell ref="CPI6:CPL6"/>
    <mergeCell ref="CPM6:CPP6"/>
    <mergeCell ref="CPQ6:CPT6"/>
    <mergeCell ref="CPU6:CPX6"/>
    <mergeCell ref="CPY6:CQB6"/>
    <mergeCell ref="CQC6:CQF6"/>
    <mergeCell ref="CQG6:CQJ6"/>
    <mergeCell ref="CQK6:CQN6"/>
    <mergeCell ref="CQO6:CQR6"/>
    <mergeCell ref="CQS6:CQV6"/>
    <mergeCell ref="CQW6:CQZ6"/>
    <mergeCell ref="CRA6:CRD6"/>
    <mergeCell ref="CRE6:CRH6"/>
    <mergeCell ref="CRI6:CRL6"/>
    <mergeCell ref="CRM6:CRP6"/>
    <mergeCell ref="CRQ6:CRT6"/>
    <mergeCell ref="CMO6:CMR6"/>
    <mergeCell ref="CMS6:CMV6"/>
    <mergeCell ref="CMW6:CMZ6"/>
    <mergeCell ref="CNA6:CND6"/>
    <mergeCell ref="CNE6:CNH6"/>
    <mergeCell ref="CNI6:CNL6"/>
    <mergeCell ref="CNM6:CNP6"/>
    <mergeCell ref="CNQ6:CNT6"/>
    <mergeCell ref="CNU6:CNX6"/>
    <mergeCell ref="CNY6:COB6"/>
    <mergeCell ref="COC6:COF6"/>
    <mergeCell ref="COG6:COJ6"/>
    <mergeCell ref="COK6:CON6"/>
    <mergeCell ref="COO6:COR6"/>
    <mergeCell ref="COS6:COV6"/>
    <mergeCell ref="COW6:COZ6"/>
    <mergeCell ref="CPA6:CPD6"/>
    <mergeCell ref="CJY6:CKB6"/>
    <mergeCell ref="CKC6:CKF6"/>
    <mergeCell ref="CKG6:CKJ6"/>
    <mergeCell ref="CKK6:CKN6"/>
    <mergeCell ref="CKO6:CKR6"/>
    <mergeCell ref="CKS6:CKV6"/>
    <mergeCell ref="CKW6:CKZ6"/>
    <mergeCell ref="CLA6:CLD6"/>
    <mergeCell ref="CLE6:CLH6"/>
    <mergeCell ref="CLI6:CLL6"/>
    <mergeCell ref="CLM6:CLP6"/>
    <mergeCell ref="CLQ6:CLT6"/>
    <mergeCell ref="CLU6:CLX6"/>
    <mergeCell ref="CLY6:CMB6"/>
    <mergeCell ref="CMC6:CMF6"/>
    <mergeCell ref="CMG6:CMJ6"/>
    <mergeCell ref="CMK6:CMN6"/>
    <mergeCell ref="CHI6:CHL6"/>
    <mergeCell ref="CHM6:CHP6"/>
    <mergeCell ref="CHQ6:CHT6"/>
    <mergeCell ref="CHU6:CHX6"/>
    <mergeCell ref="CHY6:CIB6"/>
    <mergeCell ref="CIC6:CIF6"/>
    <mergeCell ref="CIG6:CIJ6"/>
    <mergeCell ref="CIK6:CIN6"/>
    <mergeCell ref="CIO6:CIR6"/>
    <mergeCell ref="CIS6:CIV6"/>
    <mergeCell ref="CIW6:CIZ6"/>
    <mergeCell ref="CJA6:CJD6"/>
    <mergeCell ref="CJE6:CJH6"/>
    <mergeCell ref="CJI6:CJL6"/>
    <mergeCell ref="CJM6:CJP6"/>
    <mergeCell ref="CJQ6:CJT6"/>
    <mergeCell ref="CJU6:CJX6"/>
    <mergeCell ref="CES6:CEV6"/>
    <mergeCell ref="CEW6:CEZ6"/>
    <mergeCell ref="CFA6:CFD6"/>
    <mergeCell ref="CFE6:CFH6"/>
    <mergeCell ref="CFI6:CFL6"/>
    <mergeCell ref="CFM6:CFP6"/>
    <mergeCell ref="CFQ6:CFT6"/>
    <mergeCell ref="CFU6:CFX6"/>
    <mergeCell ref="CFY6:CGB6"/>
    <mergeCell ref="CGC6:CGF6"/>
    <mergeCell ref="CGG6:CGJ6"/>
    <mergeCell ref="CGK6:CGN6"/>
    <mergeCell ref="CGO6:CGR6"/>
    <mergeCell ref="CGS6:CGV6"/>
    <mergeCell ref="CGW6:CGZ6"/>
    <mergeCell ref="CHA6:CHD6"/>
    <mergeCell ref="CHE6:CHH6"/>
    <mergeCell ref="CCC6:CCF6"/>
    <mergeCell ref="CCG6:CCJ6"/>
    <mergeCell ref="CCK6:CCN6"/>
    <mergeCell ref="CCO6:CCR6"/>
    <mergeCell ref="CCS6:CCV6"/>
    <mergeCell ref="CCW6:CCZ6"/>
    <mergeCell ref="CDA6:CDD6"/>
    <mergeCell ref="CDE6:CDH6"/>
    <mergeCell ref="CDI6:CDL6"/>
    <mergeCell ref="CDM6:CDP6"/>
    <mergeCell ref="CDQ6:CDT6"/>
    <mergeCell ref="CDU6:CDX6"/>
    <mergeCell ref="CDY6:CEB6"/>
    <mergeCell ref="CEC6:CEF6"/>
    <mergeCell ref="CEG6:CEJ6"/>
    <mergeCell ref="CEK6:CEN6"/>
    <mergeCell ref="CEO6:CER6"/>
    <mergeCell ref="BZM6:BZP6"/>
    <mergeCell ref="BZQ6:BZT6"/>
    <mergeCell ref="BZU6:BZX6"/>
    <mergeCell ref="BZY6:CAB6"/>
    <mergeCell ref="CAC6:CAF6"/>
    <mergeCell ref="CAG6:CAJ6"/>
    <mergeCell ref="CAK6:CAN6"/>
    <mergeCell ref="CAO6:CAR6"/>
    <mergeCell ref="CAS6:CAV6"/>
    <mergeCell ref="CAW6:CAZ6"/>
    <mergeCell ref="CBA6:CBD6"/>
    <mergeCell ref="CBE6:CBH6"/>
    <mergeCell ref="CBI6:CBL6"/>
    <mergeCell ref="CBM6:CBP6"/>
    <mergeCell ref="CBQ6:CBT6"/>
    <mergeCell ref="CBU6:CBX6"/>
    <mergeCell ref="CBY6:CCB6"/>
    <mergeCell ref="BWW6:BWZ6"/>
    <mergeCell ref="BXA6:BXD6"/>
    <mergeCell ref="BXE6:BXH6"/>
    <mergeCell ref="BXI6:BXL6"/>
    <mergeCell ref="BXM6:BXP6"/>
    <mergeCell ref="BXQ6:BXT6"/>
    <mergeCell ref="BXU6:BXX6"/>
    <mergeCell ref="BXY6:BYB6"/>
    <mergeCell ref="BYC6:BYF6"/>
    <mergeCell ref="BYG6:BYJ6"/>
    <mergeCell ref="BYK6:BYN6"/>
    <mergeCell ref="BYO6:BYR6"/>
    <mergeCell ref="BYS6:BYV6"/>
    <mergeCell ref="BYW6:BYZ6"/>
    <mergeCell ref="BZA6:BZD6"/>
    <mergeCell ref="BZE6:BZH6"/>
    <mergeCell ref="BZI6:BZL6"/>
    <mergeCell ref="BUG6:BUJ6"/>
    <mergeCell ref="BUK6:BUN6"/>
    <mergeCell ref="BUO6:BUR6"/>
    <mergeCell ref="BUS6:BUV6"/>
    <mergeCell ref="BUW6:BUZ6"/>
    <mergeCell ref="BVA6:BVD6"/>
    <mergeCell ref="BVE6:BVH6"/>
    <mergeCell ref="BVI6:BVL6"/>
    <mergeCell ref="BVM6:BVP6"/>
    <mergeCell ref="BVQ6:BVT6"/>
    <mergeCell ref="BVU6:BVX6"/>
    <mergeCell ref="BVY6:BWB6"/>
    <mergeCell ref="BWC6:BWF6"/>
    <mergeCell ref="BWG6:BWJ6"/>
    <mergeCell ref="BWK6:BWN6"/>
    <mergeCell ref="BWO6:BWR6"/>
    <mergeCell ref="BWS6:BWV6"/>
    <mergeCell ref="BRQ6:BRT6"/>
    <mergeCell ref="BRU6:BRX6"/>
    <mergeCell ref="BRY6:BSB6"/>
    <mergeCell ref="BSC6:BSF6"/>
    <mergeCell ref="BSG6:BSJ6"/>
    <mergeCell ref="BSK6:BSN6"/>
    <mergeCell ref="BSO6:BSR6"/>
    <mergeCell ref="BSS6:BSV6"/>
    <mergeCell ref="BSW6:BSZ6"/>
    <mergeCell ref="BTA6:BTD6"/>
    <mergeCell ref="BTE6:BTH6"/>
    <mergeCell ref="BTI6:BTL6"/>
    <mergeCell ref="BTM6:BTP6"/>
    <mergeCell ref="BTQ6:BTT6"/>
    <mergeCell ref="BTU6:BTX6"/>
    <mergeCell ref="BTY6:BUB6"/>
    <mergeCell ref="BUC6:BUF6"/>
    <mergeCell ref="BPA6:BPD6"/>
    <mergeCell ref="BPE6:BPH6"/>
    <mergeCell ref="BPI6:BPL6"/>
    <mergeCell ref="BPM6:BPP6"/>
    <mergeCell ref="BPQ6:BPT6"/>
    <mergeCell ref="BPU6:BPX6"/>
    <mergeCell ref="BPY6:BQB6"/>
    <mergeCell ref="BQC6:BQF6"/>
    <mergeCell ref="BQG6:BQJ6"/>
    <mergeCell ref="BQK6:BQN6"/>
    <mergeCell ref="BQO6:BQR6"/>
    <mergeCell ref="BQS6:BQV6"/>
    <mergeCell ref="BQW6:BQZ6"/>
    <mergeCell ref="BRA6:BRD6"/>
    <mergeCell ref="BRE6:BRH6"/>
    <mergeCell ref="BRI6:BRL6"/>
    <mergeCell ref="BRM6:BRP6"/>
    <mergeCell ref="BMK6:BMN6"/>
    <mergeCell ref="BMO6:BMR6"/>
    <mergeCell ref="BMS6:BMV6"/>
    <mergeCell ref="BMW6:BMZ6"/>
    <mergeCell ref="BNA6:BND6"/>
    <mergeCell ref="BNE6:BNH6"/>
    <mergeCell ref="BNI6:BNL6"/>
    <mergeCell ref="BNM6:BNP6"/>
    <mergeCell ref="BNQ6:BNT6"/>
    <mergeCell ref="BNU6:BNX6"/>
    <mergeCell ref="BNY6:BOB6"/>
    <mergeCell ref="BOC6:BOF6"/>
    <mergeCell ref="BOG6:BOJ6"/>
    <mergeCell ref="BOK6:BON6"/>
    <mergeCell ref="BOO6:BOR6"/>
    <mergeCell ref="BOS6:BOV6"/>
    <mergeCell ref="BOW6:BOZ6"/>
    <mergeCell ref="BJU6:BJX6"/>
    <mergeCell ref="BJY6:BKB6"/>
    <mergeCell ref="BKC6:BKF6"/>
    <mergeCell ref="BKG6:BKJ6"/>
    <mergeCell ref="BKK6:BKN6"/>
    <mergeCell ref="BKO6:BKR6"/>
    <mergeCell ref="BKS6:BKV6"/>
    <mergeCell ref="BKW6:BKZ6"/>
    <mergeCell ref="BLA6:BLD6"/>
    <mergeCell ref="BLE6:BLH6"/>
    <mergeCell ref="BLI6:BLL6"/>
    <mergeCell ref="BLM6:BLP6"/>
    <mergeCell ref="BLQ6:BLT6"/>
    <mergeCell ref="BLU6:BLX6"/>
    <mergeCell ref="BLY6:BMB6"/>
    <mergeCell ref="BMC6:BMF6"/>
    <mergeCell ref="BMG6:BMJ6"/>
    <mergeCell ref="BHE6:BHH6"/>
    <mergeCell ref="BHI6:BHL6"/>
    <mergeCell ref="BHM6:BHP6"/>
    <mergeCell ref="BHQ6:BHT6"/>
    <mergeCell ref="BHU6:BHX6"/>
    <mergeCell ref="BHY6:BIB6"/>
    <mergeCell ref="BIC6:BIF6"/>
    <mergeCell ref="BIG6:BIJ6"/>
    <mergeCell ref="BIK6:BIN6"/>
    <mergeCell ref="BIO6:BIR6"/>
    <mergeCell ref="BIS6:BIV6"/>
    <mergeCell ref="BIW6:BIZ6"/>
    <mergeCell ref="BJA6:BJD6"/>
    <mergeCell ref="BJE6:BJH6"/>
    <mergeCell ref="BJI6:BJL6"/>
    <mergeCell ref="BJM6:BJP6"/>
    <mergeCell ref="BJQ6:BJT6"/>
    <mergeCell ref="BEO6:BER6"/>
    <mergeCell ref="BES6:BEV6"/>
    <mergeCell ref="BEW6:BEZ6"/>
    <mergeCell ref="BFA6:BFD6"/>
    <mergeCell ref="BFE6:BFH6"/>
    <mergeCell ref="BFI6:BFL6"/>
    <mergeCell ref="BFM6:BFP6"/>
    <mergeCell ref="BFQ6:BFT6"/>
    <mergeCell ref="BFU6:BFX6"/>
    <mergeCell ref="BFY6:BGB6"/>
    <mergeCell ref="BGC6:BGF6"/>
    <mergeCell ref="BGG6:BGJ6"/>
    <mergeCell ref="BGK6:BGN6"/>
    <mergeCell ref="BGO6:BGR6"/>
    <mergeCell ref="BGS6:BGV6"/>
    <mergeCell ref="BGW6:BGZ6"/>
    <mergeCell ref="BHA6:BHD6"/>
    <mergeCell ref="BBY6:BCB6"/>
    <mergeCell ref="BCC6:BCF6"/>
    <mergeCell ref="BCG6:BCJ6"/>
    <mergeCell ref="BCK6:BCN6"/>
    <mergeCell ref="BCO6:BCR6"/>
    <mergeCell ref="BCS6:BCV6"/>
    <mergeCell ref="BCW6:BCZ6"/>
    <mergeCell ref="BDA6:BDD6"/>
    <mergeCell ref="BDE6:BDH6"/>
    <mergeCell ref="BDI6:BDL6"/>
    <mergeCell ref="BDM6:BDP6"/>
    <mergeCell ref="BDQ6:BDT6"/>
    <mergeCell ref="BDU6:BDX6"/>
    <mergeCell ref="BDY6:BEB6"/>
    <mergeCell ref="BEC6:BEF6"/>
    <mergeCell ref="BEG6:BEJ6"/>
    <mergeCell ref="BEK6:BEN6"/>
    <mergeCell ref="AZI6:AZL6"/>
    <mergeCell ref="AZM6:AZP6"/>
    <mergeCell ref="AZQ6:AZT6"/>
    <mergeCell ref="AZU6:AZX6"/>
    <mergeCell ref="AZY6:BAB6"/>
    <mergeCell ref="BAC6:BAF6"/>
    <mergeCell ref="BAG6:BAJ6"/>
    <mergeCell ref="BAK6:BAN6"/>
    <mergeCell ref="BAO6:BAR6"/>
    <mergeCell ref="BAS6:BAV6"/>
    <mergeCell ref="BAW6:BAZ6"/>
    <mergeCell ref="BBA6:BBD6"/>
    <mergeCell ref="BBE6:BBH6"/>
    <mergeCell ref="BBI6:BBL6"/>
    <mergeCell ref="BBM6:BBP6"/>
    <mergeCell ref="BBQ6:BBT6"/>
    <mergeCell ref="BBU6:BBX6"/>
    <mergeCell ref="AWS6:AWV6"/>
    <mergeCell ref="AWW6:AWZ6"/>
    <mergeCell ref="AXA6:AXD6"/>
    <mergeCell ref="AXE6:AXH6"/>
    <mergeCell ref="AXI6:AXL6"/>
    <mergeCell ref="AXM6:AXP6"/>
    <mergeCell ref="AXQ6:AXT6"/>
    <mergeCell ref="AXU6:AXX6"/>
    <mergeCell ref="AXY6:AYB6"/>
    <mergeCell ref="AYC6:AYF6"/>
    <mergeCell ref="AYG6:AYJ6"/>
    <mergeCell ref="AYK6:AYN6"/>
    <mergeCell ref="AYO6:AYR6"/>
    <mergeCell ref="AYS6:AYV6"/>
    <mergeCell ref="AYW6:AYZ6"/>
    <mergeCell ref="AZA6:AZD6"/>
    <mergeCell ref="AZE6:AZH6"/>
    <mergeCell ref="AUC6:AUF6"/>
    <mergeCell ref="AUG6:AUJ6"/>
    <mergeCell ref="AUK6:AUN6"/>
    <mergeCell ref="AUO6:AUR6"/>
    <mergeCell ref="AUS6:AUV6"/>
    <mergeCell ref="AUW6:AUZ6"/>
    <mergeCell ref="AVA6:AVD6"/>
    <mergeCell ref="AVE6:AVH6"/>
    <mergeCell ref="AVI6:AVL6"/>
    <mergeCell ref="AVM6:AVP6"/>
    <mergeCell ref="AVQ6:AVT6"/>
    <mergeCell ref="AVU6:AVX6"/>
    <mergeCell ref="AVY6:AWB6"/>
    <mergeCell ref="AWC6:AWF6"/>
    <mergeCell ref="AWG6:AWJ6"/>
    <mergeCell ref="AWK6:AWN6"/>
    <mergeCell ref="AWO6:AWR6"/>
    <mergeCell ref="ARM6:ARP6"/>
    <mergeCell ref="ARQ6:ART6"/>
    <mergeCell ref="ARU6:ARX6"/>
    <mergeCell ref="ARY6:ASB6"/>
    <mergeCell ref="ASC6:ASF6"/>
    <mergeCell ref="ASG6:ASJ6"/>
    <mergeCell ref="ASK6:ASN6"/>
    <mergeCell ref="ASO6:ASR6"/>
    <mergeCell ref="ASS6:ASV6"/>
    <mergeCell ref="ASW6:ASZ6"/>
    <mergeCell ref="ATA6:ATD6"/>
    <mergeCell ref="ATE6:ATH6"/>
    <mergeCell ref="ATI6:ATL6"/>
    <mergeCell ref="ATM6:ATP6"/>
    <mergeCell ref="ATQ6:ATT6"/>
    <mergeCell ref="ATU6:ATX6"/>
    <mergeCell ref="ATY6:AUB6"/>
    <mergeCell ref="AOW6:AOZ6"/>
    <mergeCell ref="APA6:APD6"/>
    <mergeCell ref="APE6:APH6"/>
    <mergeCell ref="API6:APL6"/>
    <mergeCell ref="APM6:APP6"/>
    <mergeCell ref="APQ6:APT6"/>
    <mergeCell ref="APU6:APX6"/>
    <mergeCell ref="APY6:AQB6"/>
    <mergeCell ref="AQC6:AQF6"/>
    <mergeCell ref="AQG6:AQJ6"/>
    <mergeCell ref="AQK6:AQN6"/>
    <mergeCell ref="AQO6:AQR6"/>
    <mergeCell ref="AQS6:AQV6"/>
    <mergeCell ref="AQW6:AQZ6"/>
    <mergeCell ref="ARA6:ARD6"/>
    <mergeCell ref="ARE6:ARH6"/>
    <mergeCell ref="ARI6:ARL6"/>
    <mergeCell ref="AMG6:AMJ6"/>
    <mergeCell ref="AMK6:AMN6"/>
    <mergeCell ref="AMO6:AMR6"/>
    <mergeCell ref="AMS6:AMV6"/>
    <mergeCell ref="AMW6:AMZ6"/>
    <mergeCell ref="ANA6:AND6"/>
    <mergeCell ref="ANE6:ANH6"/>
    <mergeCell ref="ANI6:ANL6"/>
    <mergeCell ref="ANM6:ANP6"/>
    <mergeCell ref="ANQ6:ANT6"/>
    <mergeCell ref="ANU6:ANX6"/>
    <mergeCell ref="ANY6:AOB6"/>
    <mergeCell ref="AOC6:AOF6"/>
    <mergeCell ref="AOG6:AOJ6"/>
    <mergeCell ref="AOK6:AON6"/>
    <mergeCell ref="AOO6:AOR6"/>
    <mergeCell ref="AOS6:AOV6"/>
    <mergeCell ref="AJQ6:AJT6"/>
    <mergeCell ref="AJU6:AJX6"/>
    <mergeCell ref="AJY6:AKB6"/>
    <mergeCell ref="AKC6:AKF6"/>
    <mergeCell ref="AKG6:AKJ6"/>
    <mergeCell ref="AKK6:AKN6"/>
    <mergeCell ref="AKO6:AKR6"/>
    <mergeCell ref="AKS6:AKV6"/>
    <mergeCell ref="AKW6:AKZ6"/>
    <mergeCell ref="ALA6:ALD6"/>
    <mergeCell ref="ALE6:ALH6"/>
    <mergeCell ref="ALI6:ALL6"/>
    <mergeCell ref="ALM6:ALP6"/>
    <mergeCell ref="ALQ6:ALT6"/>
    <mergeCell ref="ALU6:ALX6"/>
    <mergeCell ref="ALY6:AMB6"/>
    <mergeCell ref="AMC6:AMF6"/>
    <mergeCell ref="AHA6:AHD6"/>
    <mergeCell ref="AHE6:AHH6"/>
    <mergeCell ref="AHI6:AHL6"/>
    <mergeCell ref="AHM6:AHP6"/>
    <mergeCell ref="AHQ6:AHT6"/>
    <mergeCell ref="AHU6:AHX6"/>
    <mergeCell ref="AHY6:AIB6"/>
    <mergeCell ref="AIC6:AIF6"/>
    <mergeCell ref="AIG6:AIJ6"/>
    <mergeCell ref="AIK6:AIN6"/>
    <mergeCell ref="AIO6:AIR6"/>
    <mergeCell ref="AIS6:AIV6"/>
    <mergeCell ref="AIW6:AIZ6"/>
    <mergeCell ref="AJA6:AJD6"/>
    <mergeCell ref="AJE6:AJH6"/>
    <mergeCell ref="AJI6:AJL6"/>
    <mergeCell ref="AJM6:AJP6"/>
    <mergeCell ref="AEK6:AEN6"/>
    <mergeCell ref="AEO6:AER6"/>
    <mergeCell ref="AES6:AEV6"/>
    <mergeCell ref="AEW6:AEZ6"/>
    <mergeCell ref="AFA6:AFD6"/>
    <mergeCell ref="AFE6:AFH6"/>
    <mergeCell ref="AFI6:AFL6"/>
    <mergeCell ref="AFM6:AFP6"/>
    <mergeCell ref="AFQ6:AFT6"/>
    <mergeCell ref="AFU6:AFX6"/>
    <mergeCell ref="AFY6:AGB6"/>
    <mergeCell ref="AGC6:AGF6"/>
    <mergeCell ref="AGG6:AGJ6"/>
    <mergeCell ref="AGK6:AGN6"/>
    <mergeCell ref="AGO6:AGR6"/>
    <mergeCell ref="AGS6:AGV6"/>
    <mergeCell ref="AGW6:AGZ6"/>
    <mergeCell ref="ABU6:ABX6"/>
    <mergeCell ref="ABY6:ACB6"/>
    <mergeCell ref="ACC6:ACF6"/>
    <mergeCell ref="ACG6:ACJ6"/>
    <mergeCell ref="ACK6:ACN6"/>
    <mergeCell ref="ACO6:ACR6"/>
    <mergeCell ref="ACS6:ACV6"/>
    <mergeCell ref="ACW6:ACZ6"/>
    <mergeCell ref="ADA6:ADD6"/>
    <mergeCell ref="ADE6:ADH6"/>
    <mergeCell ref="ADI6:ADL6"/>
    <mergeCell ref="ADM6:ADP6"/>
    <mergeCell ref="ADQ6:ADT6"/>
    <mergeCell ref="ADU6:ADX6"/>
    <mergeCell ref="ADY6:AEB6"/>
    <mergeCell ref="AEC6:AEF6"/>
    <mergeCell ref="AEG6:AEJ6"/>
    <mergeCell ref="ZE6:ZH6"/>
    <mergeCell ref="ZI6:ZL6"/>
    <mergeCell ref="ZM6:ZP6"/>
    <mergeCell ref="ZQ6:ZT6"/>
    <mergeCell ref="ZU6:ZX6"/>
    <mergeCell ref="ZY6:AAB6"/>
    <mergeCell ref="AAC6:AAF6"/>
    <mergeCell ref="AAG6:AAJ6"/>
    <mergeCell ref="AAK6:AAN6"/>
    <mergeCell ref="AAO6:AAR6"/>
    <mergeCell ref="AAS6:AAV6"/>
    <mergeCell ref="AAW6:AAZ6"/>
    <mergeCell ref="ABA6:ABD6"/>
    <mergeCell ref="ABE6:ABH6"/>
    <mergeCell ref="ABI6:ABL6"/>
    <mergeCell ref="ABM6:ABP6"/>
    <mergeCell ref="ABQ6:ABT6"/>
    <mergeCell ref="WO6:WR6"/>
    <mergeCell ref="WS6:WV6"/>
    <mergeCell ref="WW6:WZ6"/>
    <mergeCell ref="XA6:XD6"/>
    <mergeCell ref="XE6:XH6"/>
    <mergeCell ref="XI6:XL6"/>
    <mergeCell ref="XM6:XP6"/>
    <mergeCell ref="XQ6:XT6"/>
    <mergeCell ref="XU6:XX6"/>
    <mergeCell ref="XY6:YB6"/>
    <mergeCell ref="YC6:YF6"/>
    <mergeCell ref="YG6:YJ6"/>
    <mergeCell ref="YK6:YN6"/>
    <mergeCell ref="YO6:YR6"/>
    <mergeCell ref="YS6:YV6"/>
    <mergeCell ref="YW6:YZ6"/>
    <mergeCell ref="ZA6:ZD6"/>
    <mergeCell ref="TY6:UB6"/>
    <mergeCell ref="UC6:UF6"/>
    <mergeCell ref="UG6:UJ6"/>
    <mergeCell ref="UK6:UN6"/>
    <mergeCell ref="UO6:UR6"/>
    <mergeCell ref="US6:UV6"/>
    <mergeCell ref="UW6:UZ6"/>
    <mergeCell ref="VA6:VD6"/>
    <mergeCell ref="VE6:VH6"/>
    <mergeCell ref="VI6:VL6"/>
    <mergeCell ref="VM6:VP6"/>
    <mergeCell ref="VQ6:VT6"/>
    <mergeCell ref="VU6:VX6"/>
    <mergeCell ref="VY6:WB6"/>
    <mergeCell ref="WC6:WF6"/>
    <mergeCell ref="WG6:WJ6"/>
    <mergeCell ref="WK6:WN6"/>
    <mergeCell ref="RI6:RL6"/>
    <mergeCell ref="RM6:RP6"/>
    <mergeCell ref="RQ6:RT6"/>
    <mergeCell ref="RU6:RX6"/>
    <mergeCell ref="RY6:SB6"/>
    <mergeCell ref="SC6:SF6"/>
    <mergeCell ref="SG6:SJ6"/>
    <mergeCell ref="SK6:SN6"/>
    <mergeCell ref="SO6:SR6"/>
    <mergeCell ref="SS6:SV6"/>
    <mergeCell ref="SW6:SZ6"/>
    <mergeCell ref="TA6:TD6"/>
    <mergeCell ref="TE6:TH6"/>
    <mergeCell ref="TI6:TL6"/>
    <mergeCell ref="TM6:TP6"/>
    <mergeCell ref="TQ6:TT6"/>
    <mergeCell ref="TU6:TX6"/>
    <mergeCell ref="OS6:OV6"/>
    <mergeCell ref="OW6:OZ6"/>
    <mergeCell ref="PA6:PD6"/>
    <mergeCell ref="PE6:PH6"/>
    <mergeCell ref="PI6:PL6"/>
    <mergeCell ref="PM6:PP6"/>
    <mergeCell ref="PQ6:PT6"/>
    <mergeCell ref="PU6:PX6"/>
    <mergeCell ref="PY6:QB6"/>
    <mergeCell ref="QC6:QF6"/>
    <mergeCell ref="QG6:QJ6"/>
    <mergeCell ref="QK6:QN6"/>
    <mergeCell ref="QO6:QR6"/>
    <mergeCell ref="QS6:QV6"/>
    <mergeCell ref="QW6:QZ6"/>
    <mergeCell ref="RA6:RD6"/>
    <mergeCell ref="RE6:RH6"/>
    <mergeCell ref="MC6:MF6"/>
    <mergeCell ref="MG6:MJ6"/>
    <mergeCell ref="MK6:MN6"/>
    <mergeCell ref="MO6:MR6"/>
    <mergeCell ref="MS6:MV6"/>
    <mergeCell ref="MW6:MZ6"/>
    <mergeCell ref="NA6:ND6"/>
    <mergeCell ref="NE6:NH6"/>
    <mergeCell ref="NI6:NL6"/>
    <mergeCell ref="NM6:NP6"/>
    <mergeCell ref="NQ6:NT6"/>
    <mergeCell ref="NU6:NX6"/>
    <mergeCell ref="NY6:OB6"/>
    <mergeCell ref="OC6:OF6"/>
    <mergeCell ref="OG6:OJ6"/>
    <mergeCell ref="OK6:ON6"/>
    <mergeCell ref="OO6:OR6"/>
    <mergeCell ref="JM6:JP6"/>
    <mergeCell ref="JQ6:JT6"/>
    <mergeCell ref="JU6:JX6"/>
    <mergeCell ref="JY6:KB6"/>
    <mergeCell ref="KC6:KF6"/>
    <mergeCell ref="KG6:KJ6"/>
    <mergeCell ref="KK6:KN6"/>
    <mergeCell ref="KO6:KR6"/>
    <mergeCell ref="KS6:KV6"/>
    <mergeCell ref="KW6:KZ6"/>
    <mergeCell ref="LA6:LD6"/>
    <mergeCell ref="LE6:LH6"/>
    <mergeCell ref="LI6:LL6"/>
    <mergeCell ref="LM6:LP6"/>
    <mergeCell ref="LQ6:LT6"/>
    <mergeCell ref="LU6:LX6"/>
    <mergeCell ref="LY6:MB6"/>
    <mergeCell ref="GW6:GZ6"/>
    <mergeCell ref="HA6:HD6"/>
    <mergeCell ref="HE6:HH6"/>
    <mergeCell ref="HI6:HL6"/>
    <mergeCell ref="HM6:HP6"/>
    <mergeCell ref="HQ6:HT6"/>
    <mergeCell ref="HU6:HX6"/>
    <mergeCell ref="HY6:IB6"/>
    <mergeCell ref="IC6:IF6"/>
    <mergeCell ref="IG6:IJ6"/>
    <mergeCell ref="IK6:IN6"/>
    <mergeCell ref="IO6:IR6"/>
    <mergeCell ref="IS6:IV6"/>
    <mergeCell ref="IW6:IZ6"/>
    <mergeCell ref="JA6:JD6"/>
    <mergeCell ref="JE6:JH6"/>
    <mergeCell ref="JI6:JL6"/>
    <mergeCell ref="EG6:EJ6"/>
    <mergeCell ref="EK6:EN6"/>
    <mergeCell ref="EO6:ER6"/>
    <mergeCell ref="ES6:EV6"/>
    <mergeCell ref="EW6:EZ6"/>
    <mergeCell ref="FA6:FD6"/>
    <mergeCell ref="FE6:FH6"/>
    <mergeCell ref="FI6:FL6"/>
    <mergeCell ref="FM6:FP6"/>
    <mergeCell ref="FQ6:FT6"/>
    <mergeCell ref="FU6:FX6"/>
    <mergeCell ref="FY6:GB6"/>
    <mergeCell ref="GC6:GF6"/>
    <mergeCell ref="GG6:GJ6"/>
    <mergeCell ref="GK6:GN6"/>
    <mergeCell ref="GO6:GR6"/>
    <mergeCell ref="GS6:GV6"/>
    <mergeCell ref="CK6:CN6"/>
    <mergeCell ref="CO6:CR6"/>
    <mergeCell ref="CS6:CV6"/>
    <mergeCell ref="CW6:CZ6"/>
    <mergeCell ref="DA6:DD6"/>
    <mergeCell ref="BI6:BL6"/>
    <mergeCell ref="BM6:BP6"/>
    <mergeCell ref="BQ6:BT6"/>
    <mergeCell ref="BU6:BX6"/>
    <mergeCell ref="BY6:CB6"/>
    <mergeCell ref="DE6:DH6"/>
    <mergeCell ref="DI6:DL6"/>
    <mergeCell ref="DM6:DP6"/>
    <mergeCell ref="DQ6:DT6"/>
    <mergeCell ref="DU6:DX6"/>
    <mergeCell ref="DY6:EB6"/>
    <mergeCell ref="EC6:EF6"/>
    <mergeCell ref="A1:D1"/>
    <mergeCell ref="A2:D2"/>
    <mergeCell ref="A3:D3"/>
    <mergeCell ref="A4:D4"/>
    <mergeCell ref="CG6:CJ6"/>
    <mergeCell ref="A7:D7"/>
    <mergeCell ref="A6:D6"/>
    <mergeCell ref="E6:H6"/>
    <mergeCell ref="I6:L6"/>
    <mergeCell ref="A26:D26"/>
    <mergeCell ref="A27:D27"/>
    <mergeCell ref="M6:P6"/>
    <mergeCell ref="Q6:T6"/>
    <mergeCell ref="U6:X6"/>
    <mergeCell ref="Y6:AB6"/>
    <mergeCell ref="AC6:AF6"/>
    <mergeCell ref="AG6:AJ6"/>
    <mergeCell ref="CC6:CF6"/>
    <mergeCell ref="AK6:AN6"/>
    <mergeCell ref="AO6:AR6"/>
    <mergeCell ref="AS6:AV6"/>
    <mergeCell ref="AW6:AZ6"/>
    <mergeCell ref="BA6:BD6"/>
    <mergeCell ref="BE6:BH6"/>
  </mergeCells>
  <printOptions horizontalCentered="1"/>
  <pageMargins left="0.75" right="0.75" top="1" bottom="0.65" header="0.3" footer="0.3"/>
  <pageSetup scale="96" firstPageNumber="15" fitToHeight="0" orientation="portrait" useFirstPageNumber="1" verticalDpi="4294967292" r:id="rId1"/>
  <headerFooter alignWithMargins="0">
    <oddFooter>&amp;CSection 6, 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XFB17"/>
  <sheetViews>
    <sheetView workbookViewId="0">
      <selection activeCell="H15" sqref="H15"/>
    </sheetView>
  </sheetViews>
  <sheetFormatPr defaultColWidth="9.7109375" defaultRowHeight="12.75"/>
  <cols>
    <col min="1" max="1" width="11.85546875" style="371" customWidth="1"/>
    <col min="2" max="2" width="15.140625" style="371" customWidth="1"/>
    <col min="3" max="3" width="15.28515625" style="371" bestFit="1" customWidth="1"/>
    <col min="4" max="4" width="23.140625" style="371" customWidth="1"/>
    <col min="5" max="16384" width="9.7109375" style="371"/>
  </cols>
  <sheetData>
    <row r="1" spans="1:16382" s="453" customFormat="1" ht="14.25">
      <c r="A1" s="984" t="s">
        <v>740</v>
      </c>
      <c r="B1" s="984"/>
      <c r="C1" s="984"/>
      <c r="D1" s="984"/>
      <c r="E1" s="984"/>
      <c r="F1" s="984"/>
    </row>
    <row r="2" spans="1:16382" s="453" customFormat="1" ht="14.25">
      <c r="A2" s="984" t="s">
        <v>739</v>
      </c>
      <c r="B2" s="984"/>
      <c r="C2" s="984"/>
      <c r="D2" s="984"/>
      <c r="E2" s="984"/>
      <c r="F2" s="984"/>
    </row>
    <row r="3" spans="1:16382" s="453" customFormat="1" ht="14.25">
      <c r="A3" s="984" t="str">
        <f>'Table 3c Wind Erosion'!A3:K3</f>
        <v>CAMINO REAL LANDFILL</v>
      </c>
      <c r="B3" s="984"/>
      <c r="C3" s="984"/>
      <c r="D3" s="984"/>
      <c r="E3" s="984"/>
      <c r="F3" s="984"/>
    </row>
    <row r="4" spans="1:16382" s="453" customFormat="1" ht="14.25">
      <c r="A4" s="984" t="str">
        <f>'Table 3c Wind Erosion'!A4:K4</f>
        <v>SUNLAND PARK, NEW MEXICO</v>
      </c>
      <c r="B4" s="984"/>
      <c r="C4" s="984"/>
      <c r="D4" s="984"/>
      <c r="E4" s="984"/>
      <c r="F4" s="984"/>
    </row>
    <row r="5" spans="1:16382">
      <c r="A5" s="688"/>
      <c r="B5" s="688"/>
      <c r="C5" s="688"/>
    </row>
    <row r="6" spans="1:16382">
      <c r="A6" s="1064" t="s">
        <v>233</v>
      </c>
      <c r="B6" s="1064"/>
      <c r="C6" s="1064"/>
      <c r="D6" s="1064"/>
      <c r="E6" s="1064"/>
      <c r="F6" s="1064"/>
      <c r="G6" s="1056"/>
      <c r="H6" s="1056"/>
      <c r="I6" s="1056"/>
      <c r="J6" s="1056"/>
      <c r="K6" s="1056"/>
      <c r="L6" s="1056"/>
      <c r="M6" s="1056"/>
      <c r="N6" s="1056"/>
      <c r="O6" s="1056"/>
      <c r="P6" s="1056"/>
      <c r="Q6" s="1056"/>
      <c r="R6" s="1056"/>
      <c r="S6" s="1056"/>
      <c r="T6" s="1056"/>
      <c r="U6" s="1056"/>
      <c r="V6" s="1056"/>
      <c r="W6" s="1056"/>
      <c r="X6" s="1056"/>
      <c r="Y6" s="1056"/>
      <c r="Z6" s="1056"/>
      <c r="AA6" s="1056"/>
      <c r="AB6" s="1056"/>
      <c r="AC6" s="1056"/>
      <c r="AD6" s="1056"/>
      <c r="AE6" s="1056"/>
      <c r="AF6" s="1056"/>
      <c r="AG6" s="1056"/>
      <c r="AH6" s="1056"/>
      <c r="AI6" s="1056"/>
      <c r="AJ6" s="1056"/>
      <c r="AK6" s="1056"/>
      <c r="AL6" s="1056"/>
      <c r="AM6" s="1056"/>
      <c r="AN6" s="1056"/>
      <c r="AO6" s="1056"/>
      <c r="AP6" s="1056"/>
      <c r="AQ6" s="1056"/>
      <c r="AR6" s="1056"/>
      <c r="AS6" s="1056"/>
      <c r="AT6" s="1056"/>
      <c r="AU6" s="1056"/>
      <c r="AV6" s="1056"/>
      <c r="AW6" s="1056"/>
      <c r="AX6" s="1056"/>
      <c r="AY6" s="1056"/>
      <c r="AZ6" s="1056"/>
      <c r="BA6" s="1056"/>
      <c r="BB6" s="1056"/>
      <c r="BC6" s="1056"/>
      <c r="BD6" s="1056"/>
      <c r="BE6" s="1056"/>
      <c r="BF6" s="1056"/>
      <c r="BG6" s="1056"/>
      <c r="BH6" s="1056"/>
      <c r="BI6" s="1056"/>
      <c r="BJ6" s="1056"/>
      <c r="BK6" s="1056"/>
      <c r="BL6" s="1056"/>
      <c r="BM6" s="1056"/>
      <c r="BN6" s="1056"/>
      <c r="BO6" s="1056"/>
      <c r="BP6" s="1056"/>
      <c r="BQ6" s="1056"/>
      <c r="BR6" s="1056"/>
      <c r="BS6" s="1056"/>
      <c r="BT6" s="1056"/>
      <c r="BU6" s="1056"/>
      <c r="BV6" s="1056"/>
      <c r="BW6" s="1056"/>
      <c r="BX6" s="1056"/>
      <c r="BY6" s="1056"/>
      <c r="BZ6" s="1056"/>
      <c r="CA6" s="1056"/>
      <c r="CB6" s="1056"/>
      <c r="CC6" s="1056"/>
      <c r="CD6" s="1056"/>
      <c r="CE6" s="1056"/>
      <c r="CF6" s="1056"/>
      <c r="CG6" s="1056"/>
      <c r="CH6" s="1056"/>
      <c r="CI6" s="1056"/>
      <c r="CJ6" s="1056"/>
      <c r="CK6" s="1056"/>
      <c r="CL6" s="1056"/>
      <c r="CM6" s="1056"/>
      <c r="CN6" s="1056"/>
      <c r="CO6" s="1056"/>
      <c r="CP6" s="1056"/>
      <c r="CQ6" s="1056"/>
      <c r="CR6" s="1056"/>
      <c r="CS6" s="1056"/>
      <c r="CT6" s="1056"/>
      <c r="CU6" s="1056"/>
      <c r="CV6" s="1056"/>
      <c r="CW6" s="1056"/>
      <c r="CX6" s="1056"/>
      <c r="CY6" s="1056"/>
      <c r="CZ6" s="1056"/>
      <c r="DA6" s="1056"/>
      <c r="DB6" s="1056"/>
      <c r="DC6" s="1056"/>
      <c r="DD6" s="1056"/>
      <c r="DE6" s="1056"/>
      <c r="DF6" s="1056"/>
      <c r="DG6" s="1056"/>
      <c r="DH6" s="1056"/>
      <c r="DI6" s="1056"/>
      <c r="DJ6" s="1056"/>
      <c r="DK6" s="1056"/>
      <c r="DL6" s="1056"/>
      <c r="DM6" s="1056"/>
      <c r="DN6" s="1056"/>
      <c r="DO6" s="1056"/>
      <c r="DP6" s="1056"/>
      <c r="DQ6" s="1056"/>
      <c r="DR6" s="1056"/>
      <c r="DS6" s="1056"/>
      <c r="DT6" s="1056"/>
      <c r="DU6" s="1056"/>
      <c r="DV6" s="1056"/>
      <c r="DW6" s="1056"/>
      <c r="DX6" s="1056"/>
      <c r="DY6" s="1056"/>
      <c r="DZ6" s="1056"/>
      <c r="EA6" s="1056"/>
      <c r="EB6" s="1056"/>
      <c r="EC6" s="1056"/>
      <c r="ED6" s="1056"/>
      <c r="EE6" s="1056"/>
      <c r="EF6" s="1056"/>
      <c r="EG6" s="1056"/>
      <c r="EH6" s="1056"/>
      <c r="EI6" s="1056"/>
      <c r="EJ6" s="1056"/>
      <c r="EK6" s="1056"/>
      <c r="EL6" s="1056"/>
      <c r="EM6" s="1056"/>
      <c r="EN6" s="1056"/>
      <c r="EO6" s="1056"/>
      <c r="EP6" s="1056"/>
      <c r="EQ6" s="1056"/>
      <c r="ER6" s="1056"/>
      <c r="ES6" s="1056"/>
      <c r="ET6" s="1056"/>
      <c r="EU6" s="1056"/>
      <c r="EV6" s="1056"/>
      <c r="EW6" s="1056"/>
      <c r="EX6" s="1056"/>
      <c r="EY6" s="1056"/>
      <c r="EZ6" s="1056"/>
      <c r="FA6" s="1056"/>
      <c r="FB6" s="1056"/>
      <c r="FC6" s="1056"/>
      <c r="FD6" s="1056"/>
      <c r="FE6" s="1056"/>
      <c r="FF6" s="1056"/>
      <c r="FG6" s="1056"/>
      <c r="FH6" s="1056"/>
      <c r="FI6" s="1056"/>
      <c r="FJ6" s="1056"/>
      <c r="FK6" s="1056"/>
      <c r="FL6" s="1056"/>
      <c r="FM6" s="1056"/>
      <c r="FN6" s="1056"/>
      <c r="FO6" s="1056"/>
      <c r="FP6" s="1056"/>
      <c r="FQ6" s="1056"/>
      <c r="FR6" s="1056"/>
      <c r="FS6" s="1056"/>
      <c r="FT6" s="1056"/>
      <c r="FU6" s="1056"/>
      <c r="FV6" s="1056"/>
      <c r="FW6" s="1056"/>
      <c r="FX6" s="1056"/>
      <c r="FY6" s="1056"/>
      <c r="FZ6" s="1056"/>
      <c r="GA6" s="1056"/>
      <c r="GB6" s="1056"/>
      <c r="GC6" s="1056"/>
      <c r="GD6" s="1056"/>
      <c r="GE6" s="1056"/>
      <c r="GF6" s="1056"/>
      <c r="GG6" s="1056"/>
      <c r="GH6" s="1056"/>
      <c r="GI6" s="1056"/>
      <c r="GJ6" s="1056"/>
      <c r="GK6" s="1056"/>
      <c r="GL6" s="1056"/>
      <c r="GM6" s="1056"/>
      <c r="GN6" s="1056"/>
      <c r="GO6" s="1056"/>
      <c r="GP6" s="1056"/>
      <c r="GQ6" s="1056"/>
      <c r="GR6" s="1056"/>
      <c r="GS6" s="1056"/>
      <c r="GT6" s="1056"/>
      <c r="GU6" s="1056"/>
      <c r="GV6" s="1056"/>
      <c r="GW6" s="1056"/>
      <c r="GX6" s="1056"/>
      <c r="GY6" s="1056"/>
      <c r="GZ6" s="1056"/>
      <c r="HA6" s="1056"/>
      <c r="HB6" s="1056"/>
      <c r="HC6" s="1056"/>
      <c r="HD6" s="1056"/>
      <c r="HE6" s="1056"/>
      <c r="HF6" s="1056"/>
      <c r="HG6" s="1056"/>
      <c r="HH6" s="1056"/>
      <c r="HI6" s="1056"/>
      <c r="HJ6" s="1056"/>
      <c r="HK6" s="1056"/>
      <c r="HL6" s="1056"/>
      <c r="HM6" s="1056"/>
      <c r="HN6" s="1056"/>
      <c r="HO6" s="1056"/>
      <c r="HP6" s="1056"/>
      <c r="HQ6" s="1056"/>
      <c r="HR6" s="1056"/>
      <c r="HS6" s="1056"/>
      <c r="HT6" s="1056"/>
      <c r="HU6" s="1056"/>
      <c r="HV6" s="1056"/>
      <c r="HW6" s="1056"/>
      <c r="HX6" s="1056"/>
      <c r="HY6" s="1056"/>
      <c r="HZ6" s="1056"/>
      <c r="IA6" s="1056"/>
      <c r="IB6" s="1056"/>
      <c r="IC6" s="1056"/>
      <c r="ID6" s="1056"/>
      <c r="IE6" s="1056"/>
      <c r="IF6" s="1056"/>
      <c r="IG6" s="1056"/>
      <c r="IH6" s="1056"/>
      <c r="II6" s="1056"/>
      <c r="IJ6" s="1056"/>
      <c r="IK6" s="1056"/>
      <c r="IL6" s="1056"/>
      <c r="IM6" s="1056"/>
      <c r="IN6" s="1056"/>
      <c r="IO6" s="1056"/>
      <c r="IP6" s="1056"/>
      <c r="IQ6" s="1056"/>
      <c r="IR6" s="1056"/>
      <c r="IS6" s="1056"/>
      <c r="IT6" s="1056"/>
      <c r="IU6" s="1056"/>
      <c r="IV6" s="1056"/>
      <c r="IW6" s="1056"/>
      <c r="IX6" s="1056"/>
      <c r="IY6" s="1056"/>
      <c r="IZ6" s="1056"/>
      <c r="JA6" s="1056"/>
      <c r="JB6" s="1056"/>
      <c r="JC6" s="1056"/>
      <c r="JD6" s="1056"/>
      <c r="JE6" s="1056"/>
      <c r="JF6" s="1056"/>
      <c r="JG6" s="1056"/>
      <c r="JH6" s="1056"/>
      <c r="JI6" s="1056"/>
      <c r="JJ6" s="1056"/>
      <c r="JK6" s="1056"/>
      <c r="JL6" s="1056"/>
      <c r="JM6" s="1056"/>
      <c r="JN6" s="1056"/>
      <c r="JO6" s="1056"/>
      <c r="JP6" s="1056"/>
      <c r="JQ6" s="1056"/>
      <c r="JR6" s="1056"/>
      <c r="JS6" s="1056"/>
      <c r="JT6" s="1056"/>
      <c r="JU6" s="1056"/>
      <c r="JV6" s="1056"/>
      <c r="JW6" s="1056"/>
      <c r="JX6" s="1056"/>
      <c r="JY6" s="1056"/>
      <c r="JZ6" s="1056"/>
      <c r="KA6" s="1056"/>
      <c r="KB6" s="1056"/>
      <c r="KC6" s="1056"/>
      <c r="KD6" s="1056"/>
      <c r="KE6" s="1056"/>
      <c r="KF6" s="1056"/>
      <c r="KG6" s="1056"/>
      <c r="KH6" s="1056"/>
      <c r="KI6" s="1056"/>
      <c r="KJ6" s="1056"/>
      <c r="KK6" s="1056"/>
      <c r="KL6" s="1056"/>
      <c r="KM6" s="1056"/>
      <c r="KN6" s="1056"/>
      <c r="KO6" s="1056"/>
      <c r="KP6" s="1056"/>
      <c r="KQ6" s="1056"/>
      <c r="KR6" s="1056"/>
      <c r="KS6" s="1056"/>
      <c r="KT6" s="1056"/>
      <c r="KU6" s="1056"/>
      <c r="KV6" s="1056"/>
      <c r="KW6" s="1056"/>
      <c r="KX6" s="1056"/>
      <c r="KY6" s="1056"/>
      <c r="KZ6" s="1056"/>
      <c r="LA6" s="1056"/>
      <c r="LB6" s="1056"/>
      <c r="LC6" s="1056"/>
      <c r="LD6" s="1056"/>
      <c r="LE6" s="1056"/>
      <c r="LF6" s="1056"/>
      <c r="LG6" s="1056"/>
      <c r="LH6" s="1056"/>
      <c r="LI6" s="1056"/>
      <c r="LJ6" s="1056"/>
      <c r="LK6" s="1056"/>
      <c r="LL6" s="1056"/>
      <c r="LM6" s="1056"/>
      <c r="LN6" s="1056"/>
      <c r="LO6" s="1056"/>
      <c r="LP6" s="1056"/>
      <c r="LQ6" s="1056"/>
      <c r="LR6" s="1056"/>
      <c r="LS6" s="1056"/>
      <c r="LT6" s="1056"/>
      <c r="LU6" s="1056"/>
      <c r="LV6" s="1056"/>
      <c r="LW6" s="1056"/>
      <c r="LX6" s="1056"/>
      <c r="LY6" s="1056"/>
      <c r="LZ6" s="1056"/>
      <c r="MA6" s="1056"/>
      <c r="MB6" s="1056"/>
      <c r="MC6" s="1056"/>
      <c r="MD6" s="1056"/>
      <c r="ME6" s="1056"/>
      <c r="MF6" s="1056"/>
      <c r="MG6" s="1056"/>
      <c r="MH6" s="1056"/>
      <c r="MI6" s="1056"/>
      <c r="MJ6" s="1056"/>
      <c r="MK6" s="1056"/>
      <c r="ML6" s="1056"/>
      <c r="MM6" s="1056"/>
      <c r="MN6" s="1056"/>
      <c r="MO6" s="1056"/>
      <c r="MP6" s="1056"/>
      <c r="MQ6" s="1056"/>
      <c r="MR6" s="1056"/>
      <c r="MS6" s="1056"/>
      <c r="MT6" s="1056"/>
      <c r="MU6" s="1056"/>
      <c r="MV6" s="1056"/>
      <c r="MW6" s="1056"/>
      <c r="MX6" s="1056"/>
      <c r="MY6" s="1056"/>
      <c r="MZ6" s="1056"/>
      <c r="NA6" s="1056"/>
      <c r="NB6" s="1056"/>
      <c r="NC6" s="1056"/>
      <c r="ND6" s="1056"/>
      <c r="NE6" s="1056"/>
      <c r="NF6" s="1056"/>
      <c r="NG6" s="1056"/>
      <c r="NH6" s="1056"/>
      <c r="NI6" s="1056"/>
      <c r="NJ6" s="1056"/>
      <c r="NK6" s="1056"/>
      <c r="NL6" s="1056"/>
      <c r="NM6" s="1056"/>
      <c r="NN6" s="1056"/>
      <c r="NO6" s="1056"/>
      <c r="NP6" s="1056"/>
      <c r="NQ6" s="1056"/>
      <c r="NR6" s="1056"/>
      <c r="NS6" s="1056"/>
      <c r="NT6" s="1056"/>
      <c r="NU6" s="1056"/>
      <c r="NV6" s="1056"/>
      <c r="NW6" s="1056"/>
      <c r="NX6" s="1056"/>
      <c r="NY6" s="1056"/>
      <c r="NZ6" s="1056"/>
      <c r="OA6" s="1056"/>
      <c r="OB6" s="1056"/>
      <c r="OC6" s="1056"/>
      <c r="OD6" s="1056"/>
      <c r="OE6" s="1056"/>
      <c r="OF6" s="1056"/>
      <c r="OG6" s="1056"/>
      <c r="OH6" s="1056"/>
      <c r="OI6" s="1056"/>
      <c r="OJ6" s="1056"/>
      <c r="OK6" s="1056"/>
      <c r="OL6" s="1056"/>
      <c r="OM6" s="1056"/>
      <c r="ON6" s="1056"/>
      <c r="OO6" s="1056"/>
      <c r="OP6" s="1056"/>
      <c r="OQ6" s="1056"/>
      <c r="OR6" s="1056"/>
      <c r="OS6" s="1056"/>
      <c r="OT6" s="1056"/>
      <c r="OU6" s="1056"/>
      <c r="OV6" s="1056"/>
      <c r="OW6" s="1056"/>
      <c r="OX6" s="1056"/>
      <c r="OY6" s="1056"/>
      <c r="OZ6" s="1056"/>
      <c r="PA6" s="1056"/>
      <c r="PB6" s="1056"/>
      <c r="PC6" s="1056"/>
      <c r="PD6" s="1056"/>
      <c r="PE6" s="1056"/>
      <c r="PF6" s="1056"/>
      <c r="PG6" s="1056"/>
      <c r="PH6" s="1056"/>
      <c r="PI6" s="1056"/>
      <c r="PJ6" s="1056"/>
      <c r="PK6" s="1056"/>
      <c r="PL6" s="1056"/>
      <c r="PM6" s="1056"/>
      <c r="PN6" s="1056"/>
      <c r="PO6" s="1056"/>
      <c r="PP6" s="1056"/>
      <c r="PQ6" s="1056"/>
      <c r="PR6" s="1056"/>
      <c r="PS6" s="1056"/>
      <c r="PT6" s="1056"/>
      <c r="PU6" s="1056"/>
      <c r="PV6" s="1056"/>
      <c r="PW6" s="1056"/>
      <c r="PX6" s="1056"/>
      <c r="PY6" s="1056"/>
      <c r="PZ6" s="1056"/>
      <c r="QA6" s="1056"/>
      <c r="QB6" s="1056"/>
      <c r="QC6" s="1056"/>
      <c r="QD6" s="1056"/>
      <c r="QE6" s="1056"/>
      <c r="QF6" s="1056"/>
      <c r="QG6" s="1056"/>
      <c r="QH6" s="1056"/>
      <c r="QI6" s="1056"/>
      <c r="QJ6" s="1056"/>
      <c r="QK6" s="1056"/>
      <c r="QL6" s="1056"/>
      <c r="QM6" s="1056"/>
      <c r="QN6" s="1056"/>
      <c r="QO6" s="1056"/>
      <c r="QP6" s="1056"/>
      <c r="QQ6" s="1056"/>
      <c r="QR6" s="1056"/>
      <c r="QS6" s="1056"/>
      <c r="QT6" s="1056"/>
      <c r="QU6" s="1056"/>
      <c r="QV6" s="1056"/>
      <c r="QW6" s="1056"/>
      <c r="QX6" s="1056"/>
      <c r="QY6" s="1056"/>
      <c r="QZ6" s="1056"/>
      <c r="RA6" s="1056"/>
      <c r="RB6" s="1056"/>
      <c r="RC6" s="1056"/>
      <c r="RD6" s="1056"/>
      <c r="RE6" s="1056"/>
      <c r="RF6" s="1056"/>
      <c r="RG6" s="1056"/>
      <c r="RH6" s="1056"/>
      <c r="RI6" s="1056"/>
      <c r="RJ6" s="1056"/>
      <c r="RK6" s="1056"/>
      <c r="RL6" s="1056"/>
      <c r="RM6" s="1056"/>
      <c r="RN6" s="1056"/>
      <c r="RO6" s="1056"/>
      <c r="RP6" s="1056"/>
      <c r="RQ6" s="1056"/>
      <c r="RR6" s="1056"/>
      <c r="RS6" s="1056"/>
      <c r="RT6" s="1056"/>
      <c r="RU6" s="1056"/>
      <c r="RV6" s="1056"/>
      <c r="RW6" s="1056"/>
      <c r="RX6" s="1056"/>
      <c r="RY6" s="1056"/>
      <c r="RZ6" s="1056"/>
      <c r="SA6" s="1056"/>
      <c r="SB6" s="1056"/>
      <c r="SC6" s="1056"/>
      <c r="SD6" s="1056"/>
      <c r="SE6" s="1056"/>
      <c r="SF6" s="1056"/>
      <c r="SG6" s="1056"/>
      <c r="SH6" s="1056"/>
      <c r="SI6" s="1056"/>
      <c r="SJ6" s="1056"/>
      <c r="SK6" s="1056"/>
      <c r="SL6" s="1056"/>
      <c r="SM6" s="1056"/>
      <c r="SN6" s="1056"/>
      <c r="SO6" s="1056"/>
      <c r="SP6" s="1056"/>
      <c r="SQ6" s="1056"/>
      <c r="SR6" s="1056"/>
      <c r="SS6" s="1056"/>
      <c r="ST6" s="1056"/>
      <c r="SU6" s="1056"/>
      <c r="SV6" s="1056"/>
      <c r="SW6" s="1056"/>
      <c r="SX6" s="1056"/>
      <c r="SY6" s="1056"/>
      <c r="SZ6" s="1056"/>
      <c r="TA6" s="1056"/>
      <c r="TB6" s="1056"/>
      <c r="TC6" s="1056"/>
      <c r="TD6" s="1056"/>
      <c r="TE6" s="1056"/>
      <c r="TF6" s="1056"/>
      <c r="TG6" s="1056"/>
      <c r="TH6" s="1056"/>
      <c r="TI6" s="1056"/>
      <c r="TJ6" s="1056"/>
      <c r="TK6" s="1056"/>
      <c r="TL6" s="1056"/>
      <c r="TM6" s="1056"/>
      <c r="TN6" s="1056"/>
      <c r="TO6" s="1056"/>
      <c r="TP6" s="1056"/>
      <c r="TQ6" s="1056"/>
      <c r="TR6" s="1056"/>
      <c r="TS6" s="1056"/>
      <c r="TT6" s="1056"/>
      <c r="TU6" s="1056"/>
      <c r="TV6" s="1056"/>
      <c r="TW6" s="1056"/>
      <c r="TX6" s="1056"/>
      <c r="TY6" s="1056"/>
      <c r="TZ6" s="1056"/>
      <c r="UA6" s="1056"/>
      <c r="UB6" s="1056"/>
      <c r="UC6" s="1056"/>
      <c r="UD6" s="1056"/>
      <c r="UE6" s="1056"/>
      <c r="UF6" s="1056"/>
      <c r="UG6" s="1056"/>
      <c r="UH6" s="1056"/>
      <c r="UI6" s="1056"/>
      <c r="UJ6" s="1056"/>
      <c r="UK6" s="1056"/>
      <c r="UL6" s="1056"/>
      <c r="UM6" s="1056"/>
      <c r="UN6" s="1056"/>
      <c r="UO6" s="1056"/>
      <c r="UP6" s="1056"/>
      <c r="UQ6" s="1056"/>
      <c r="UR6" s="1056"/>
      <c r="US6" s="1056"/>
      <c r="UT6" s="1056"/>
      <c r="UU6" s="1056"/>
      <c r="UV6" s="1056"/>
      <c r="UW6" s="1056"/>
      <c r="UX6" s="1056"/>
      <c r="UY6" s="1056"/>
      <c r="UZ6" s="1056"/>
      <c r="VA6" s="1056"/>
      <c r="VB6" s="1056"/>
      <c r="VC6" s="1056"/>
      <c r="VD6" s="1056"/>
      <c r="VE6" s="1056"/>
      <c r="VF6" s="1056"/>
      <c r="VG6" s="1056"/>
      <c r="VH6" s="1056"/>
      <c r="VI6" s="1056"/>
      <c r="VJ6" s="1056"/>
      <c r="VK6" s="1056"/>
      <c r="VL6" s="1056"/>
      <c r="VM6" s="1056"/>
      <c r="VN6" s="1056"/>
      <c r="VO6" s="1056"/>
      <c r="VP6" s="1056"/>
      <c r="VQ6" s="1056"/>
      <c r="VR6" s="1056"/>
      <c r="VS6" s="1056"/>
      <c r="VT6" s="1056"/>
      <c r="VU6" s="1056"/>
      <c r="VV6" s="1056"/>
      <c r="VW6" s="1056"/>
      <c r="VX6" s="1056"/>
      <c r="VY6" s="1056"/>
      <c r="VZ6" s="1056"/>
      <c r="WA6" s="1056"/>
      <c r="WB6" s="1056"/>
      <c r="WC6" s="1056"/>
      <c r="WD6" s="1056"/>
      <c r="WE6" s="1056"/>
      <c r="WF6" s="1056"/>
      <c r="WG6" s="1056"/>
      <c r="WH6" s="1056"/>
      <c r="WI6" s="1056"/>
      <c r="WJ6" s="1056"/>
      <c r="WK6" s="1056"/>
      <c r="WL6" s="1056"/>
      <c r="WM6" s="1056"/>
      <c r="WN6" s="1056"/>
      <c r="WO6" s="1056"/>
      <c r="WP6" s="1056"/>
      <c r="WQ6" s="1056"/>
      <c r="WR6" s="1056"/>
      <c r="WS6" s="1056"/>
      <c r="WT6" s="1056"/>
      <c r="WU6" s="1056"/>
      <c r="WV6" s="1056"/>
      <c r="WW6" s="1056"/>
      <c r="WX6" s="1056"/>
      <c r="WY6" s="1056"/>
      <c r="WZ6" s="1056"/>
      <c r="XA6" s="1056"/>
      <c r="XB6" s="1056"/>
      <c r="XC6" s="1056"/>
      <c r="XD6" s="1056"/>
      <c r="XE6" s="1056"/>
      <c r="XF6" s="1056"/>
      <c r="XG6" s="1056"/>
      <c r="XH6" s="1056"/>
      <c r="XI6" s="1056"/>
      <c r="XJ6" s="1056"/>
      <c r="XK6" s="1056"/>
      <c r="XL6" s="1056"/>
      <c r="XM6" s="1056"/>
      <c r="XN6" s="1056"/>
      <c r="XO6" s="1056"/>
      <c r="XP6" s="1056"/>
      <c r="XQ6" s="1056"/>
      <c r="XR6" s="1056"/>
      <c r="XS6" s="1056"/>
      <c r="XT6" s="1056"/>
      <c r="XU6" s="1056"/>
      <c r="XV6" s="1056"/>
      <c r="XW6" s="1056"/>
      <c r="XX6" s="1056"/>
      <c r="XY6" s="1056"/>
      <c r="XZ6" s="1056"/>
      <c r="YA6" s="1056"/>
      <c r="YB6" s="1056"/>
      <c r="YC6" s="1056"/>
      <c r="YD6" s="1056"/>
      <c r="YE6" s="1056"/>
      <c r="YF6" s="1056"/>
      <c r="YG6" s="1056"/>
      <c r="YH6" s="1056"/>
      <c r="YI6" s="1056"/>
      <c r="YJ6" s="1056"/>
      <c r="YK6" s="1056"/>
      <c r="YL6" s="1056"/>
      <c r="YM6" s="1056"/>
      <c r="YN6" s="1056"/>
      <c r="YO6" s="1056"/>
      <c r="YP6" s="1056"/>
      <c r="YQ6" s="1056"/>
      <c r="YR6" s="1056"/>
      <c r="YS6" s="1056"/>
      <c r="YT6" s="1056"/>
      <c r="YU6" s="1056"/>
      <c r="YV6" s="1056"/>
      <c r="YW6" s="1056"/>
      <c r="YX6" s="1056"/>
      <c r="YY6" s="1056"/>
      <c r="YZ6" s="1056"/>
      <c r="ZA6" s="1056"/>
      <c r="ZB6" s="1056"/>
      <c r="ZC6" s="1056"/>
      <c r="ZD6" s="1056"/>
      <c r="ZE6" s="1056"/>
      <c r="ZF6" s="1056"/>
      <c r="ZG6" s="1056"/>
      <c r="ZH6" s="1056"/>
      <c r="ZI6" s="1056"/>
      <c r="ZJ6" s="1056"/>
      <c r="ZK6" s="1056"/>
      <c r="ZL6" s="1056"/>
      <c r="ZM6" s="1056"/>
      <c r="ZN6" s="1056"/>
      <c r="ZO6" s="1056"/>
      <c r="ZP6" s="1056"/>
      <c r="ZQ6" s="1056"/>
      <c r="ZR6" s="1056"/>
      <c r="ZS6" s="1056"/>
      <c r="ZT6" s="1056"/>
      <c r="ZU6" s="1056"/>
      <c r="ZV6" s="1056"/>
      <c r="ZW6" s="1056"/>
      <c r="ZX6" s="1056"/>
      <c r="ZY6" s="1056"/>
      <c r="ZZ6" s="1056"/>
      <c r="AAA6" s="1056"/>
      <c r="AAB6" s="1056"/>
      <c r="AAC6" s="1056"/>
      <c r="AAD6" s="1056"/>
      <c r="AAE6" s="1056"/>
      <c r="AAF6" s="1056"/>
      <c r="AAG6" s="1056"/>
      <c r="AAH6" s="1056"/>
      <c r="AAI6" s="1056"/>
      <c r="AAJ6" s="1056"/>
      <c r="AAK6" s="1056"/>
      <c r="AAL6" s="1056"/>
      <c r="AAM6" s="1056"/>
      <c r="AAN6" s="1056"/>
      <c r="AAO6" s="1056"/>
      <c r="AAP6" s="1056"/>
      <c r="AAQ6" s="1056"/>
      <c r="AAR6" s="1056"/>
      <c r="AAS6" s="1056"/>
      <c r="AAT6" s="1056"/>
      <c r="AAU6" s="1056"/>
      <c r="AAV6" s="1056"/>
      <c r="AAW6" s="1056"/>
      <c r="AAX6" s="1056"/>
      <c r="AAY6" s="1056"/>
      <c r="AAZ6" s="1056"/>
      <c r="ABA6" s="1056"/>
      <c r="ABB6" s="1056"/>
      <c r="ABC6" s="1056"/>
      <c r="ABD6" s="1056"/>
      <c r="ABE6" s="1056"/>
      <c r="ABF6" s="1056"/>
      <c r="ABG6" s="1056"/>
      <c r="ABH6" s="1056"/>
      <c r="ABI6" s="1056"/>
      <c r="ABJ6" s="1056"/>
      <c r="ABK6" s="1056"/>
      <c r="ABL6" s="1056"/>
      <c r="ABM6" s="1056"/>
      <c r="ABN6" s="1056"/>
      <c r="ABO6" s="1056"/>
      <c r="ABP6" s="1056"/>
      <c r="ABQ6" s="1056"/>
      <c r="ABR6" s="1056"/>
      <c r="ABS6" s="1056"/>
      <c r="ABT6" s="1056"/>
      <c r="ABU6" s="1056"/>
      <c r="ABV6" s="1056"/>
      <c r="ABW6" s="1056"/>
      <c r="ABX6" s="1056"/>
      <c r="ABY6" s="1056"/>
      <c r="ABZ6" s="1056"/>
      <c r="ACA6" s="1056"/>
      <c r="ACB6" s="1056"/>
      <c r="ACC6" s="1056"/>
      <c r="ACD6" s="1056"/>
      <c r="ACE6" s="1056"/>
      <c r="ACF6" s="1056"/>
      <c r="ACG6" s="1056"/>
      <c r="ACH6" s="1056"/>
      <c r="ACI6" s="1056"/>
      <c r="ACJ6" s="1056"/>
      <c r="ACK6" s="1056"/>
      <c r="ACL6" s="1056"/>
      <c r="ACM6" s="1056"/>
      <c r="ACN6" s="1056"/>
      <c r="ACO6" s="1056"/>
      <c r="ACP6" s="1056"/>
      <c r="ACQ6" s="1056"/>
      <c r="ACR6" s="1056"/>
      <c r="ACS6" s="1056"/>
      <c r="ACT6" s="1056"/>
      <c r="ACU6" s="1056"/>
      <c r="ACV6" s="1056"/>
      <c r="ACW6" s="1056"/>
      <c r="ACX6" s="1056"/>
      <c r="ACY6" s="1056"/>
      <c r="ACZ6" s="1056"/>
      <c r="ADA6" s="1056"/>
      <c r="ADB6" s="1056"/>
      <c r="ADC6" s="1056"/>
      <c r="ADD6" s="1056"/>
      <c r="ADE6" s="1056"/>
      <c r="ADF6" s="1056"/>
      <c r="ADG6" s="1056"/>
      <c r="ADH6" s="1056"/>
      <c r="ADI6" s="1056"/>
      <c r="ADJ6" s="1056"/>
      <c r="ADK6" s="1056"/>
      <c r="ADL6" s="1056"/>
      <c r="ADM6" s="1056"/>
      <c r="ADN6" s="1056"/>
      <c r="ADO6" s="1056"/>
      <c r="ADP6" s="1056"/>
      <c r="ADQ6" s="1056"/>
      <c r="ADR6" s="1056"/>
      <c r="ADS6" s="1056"/>
      <c r="ADT6" s="1056"/>
      <c r="ADU6" s="1056"/>
      <c r="ADV6" s="1056"/>
      <c r="ADW6" s="1056"/>
      <c r="ADX6" s="1056"/>
      <c r="ADY6" s="1056"/>
      <c r="ADZ6" s="1056"/>
      <c r="AEA6" s="1056"/>
      <c r="AEB6" s="1056"/>
      <c r="AEC6" s="1056"/>
      <c r="AED6" s="1056"/>
      <c r="AEE6" s="1056"/>
      <c r="AEF6" s="1056"/>
      <c r="AEG6" s="1056"/>
      <c r="AEH6" s="1056"/>
      <c r="AEI6" s="1056"/>
      <c r="AEJ6" s="1056"/>
      <c r="AEK6" s="1056"/>
      <c r="AEL6" s="1056"/>
      <c r="AEM6" s="1056"/>
      <c r="AEN6" s="1056"/>
      <c r="AEO6" s="1056"/>
      <c r="AEP6" s="1056"/>
      <c r="AEQ6" s="1056"/>
      <c r="AER6" s="1056"/>
      <c r="AES6" s="1056"/>
      <c r="AET6" s="1056"/>
      <c r="AEU6" s="1056"/>
      <c r="AEV6" s="1056"/>
      <c r="AEW6" s="1056"/>
      <c r="AEX6" s="1056"/>
      <c r="AEY6" s="1056"/>
      <c r="AEZ6" s="1056"/>
      <c r="AFA6" s="1056"/>
      <c r="AFB6" s="1056"/>
      <c r="AFC6" s="1056"/>
      <c r="AFD6" s="1056"/>
      <c r="AFE6" s="1056"/>
      <c r="AFF6" s="1056"/>
      <c r="AFG6" s="1056"/>
      <c r="AFH6" s="1056"/>
      <c r="AFI6" s="1056"/>
      <c r="AFJ6" s="1056"/>
      <c r="AFK6" s="1056"/>
      <c r="AFL6" s="1056"/>
      <c r="AFM6" s="1056"/>
      <c r="AFN6" s="1056"/>
      <c r="AFO6" s="1056"/>
      <c r="AFP6" s="1056"/>
      <c r="AFQ6" s="1056"/>
      <c r="AFR6" s="1056"/>
      <c r="AFS6" s="1056"/>
      <c r="AFT6" s="1056"/>
      <c r="AFU6" s="1056"/>
      <c r="AFV6" s="1056"/>
      <c r="AFW6" s="1056"/>
      <c r="AFX6" s="1056"/>
      <c r="AFY6" s="1056"/>
      <c r="AFZ6" s="1056"/>
      <c r="AGA6" s="1056"/>
      <c r="AGB6" s="1056"/>
      <c r="AGC6" s="1056"/>
      <c r="AGD6" s="1056"/>
      <c r="AGE6" s="1056"/>
      <c r="AGF6" s="1056"/>
      <c r="AGG6" s="1056"/>
      <c r="AGH6" s="1056"/>
      <c r="AGI6" s="1056"/>
      <c r="AGJ6" s="1056"/>
      <c r="AGK6" s="1056"/>
      <c r="AGL6" s="1056"/>
      <c r="AGM6" s="1056"/>
      <c r="AGN6" s="1056"/>
      <c r="AGO6" s="1056"/>
      <c r="AGP6" s="1056"/>
      <c r="AGQ6" s="1056"/>
      <c r="AGR6" s="1056"/>
      <c r="AGS6" s="1056"/>
      <c r="AGT6" s="1056"/>
      <c r="AGU6" s="1056"/>
      <c r="AGV6" s="1056"/>
      <c r="AGW6" s="1056"/>
      <c r="AGX6" s="1056"/>
      <c r="AGY6" s="1056"/>
      <c r="AGZ6" s="1056"/>
      <c r="AHA6" s="1056"/>
      <c r="AHB6" s="1056"/>
      <c r="AHC6" s="1056"/>
      <c r="AHD6" s="1056"/>
      <c r="AHE6" s="1056"/>
      <c r="AHF6" s="1056"/>
      <c r="AHG6" s="1056"/>
      <c r="AHH6" s="1056"/>
      <c r="AHI6" s="1056"/>
      <c r="AHJ6" s="1056"/>
      <c r="AHK6" s="1056"/>
      <c r="AHL6" s="1056"/>
      <c r="AHM6" s="1056"/>
      <c r="AHN6" s="1056"/>
      <c r="AHO6" s="1056"/>
      <c r="AHP6" s="1056"/>
      <c r="AHQ6" s="1056"/>
      <c r="AHR6" s="1056"/>
      <c r="AHS6" s="1056"/>
      <c r="AHT6" s="1056"/>
      <c r="AHU6" s="1056"/>
      <c r="AHV6" s="1056"/>
      <c r="AHW6" s="1056"/>
      <c r="AHX6" s="1056"/>
      <c r="AHY6" s="1056"/>
      <c r="AHZ6" s="1056"/>
      <c r="AIA6" s="1056"/>
      <c r="AIB6" s="1056"/>
      <c r="AIC6" s="1056"/>
      <c r="AID6" s="1056"/>
      <c r="AIE6" s="1056"/>
      <c r="AIF6" s="1056"/>
      <c r="AIG6" s="1056"/>
      <c r="AIH6" s="1056"/>
      <c r="AII6" s="1056"/>
      <c r="AIJ6" s="1056"/>
      <c r="AIK6" s="1056"/>
      <c r="AIL6" s="1056"/>
      <c r="AIM6" s="1056"/>
      <c r="AIN6" s="1056"/>
      <c r="AIO6" s="1056"/>
      <c r="AIP6" s="1056"/>
      <c r="AIQ6" s="1056"/>
      <c r="AIR6" s="1056"/>
      <c r="AIS6" s="1056"/>
      <c r="AIT6" s="1056"/>
      <c r="AIU6" s="1056"/>
      <c r="AIV6" s="1056"/>
      <c r="AIW6" s="1056"/>
      <c r="AIX6" s="1056"/>
      <c r="AIY6" s="1056"/>
      <c r="AIZ6" s="1056"/>
      <c r="AJA6" s="1056"/>
      <c r="AJB6" s="1056"/>
      <c r="AJC6" s="1056"/>
      <c r="AJD6" s="1056"/>
      <c r="AJE6" s="1056"/>
      <c r="AJF6" s="1056"/>
      <c r="AJG6" s="1056"/>
      <c r="AJH6" s="1056"/>
      <c r="AJI6" s="1056"/>
      <c r="AJJ6" s="1056"/>
      <c r="AJK6" s="1056"/>
      <c r="AJL6" s="1056"/>
      <c r="AJM6" s="1056"/>
      <c r="AJN6" s="1056"/>
      <c r="AJO6" s="1056"/>
      <c r="AJP6" s="1056"/>
      <c r="AJQ6" s="1056"/>
      <c r="AJR6" s="1056"/>
      <c r="AJS6" s="1056"/>
      <c r="AJT6" s="1056"/>
      <c r="AJU6" s="1056"/>
      <c r="AJV6" s="1056"/>
      <c r="AJW6" s="1056"/>
      <c r="AJX6" s="1056"/>
      <c r="AJY6" s="1056"/>
      <c r="AJZ6" s="1056"/>
      <c r="AKA6" s="1056"/>
      <c r="AKB6" s="1056"/>
      <c r="AKC6" s="1056"/>
      <c r="AKD6" s="1056"/>
      <c r="AKE6" s="1056"/>
      <c r="AKF6" s="1056"/>
      <c r="AKG6" s="1056"/>
      <c r="AKH6" s="1056"/>
      <c r="AKI6" s="1056"/>
      <c r="AKJ6" s="1056"/>
      <c r="AKK6" s="1056"/>
      <c r="AKL6" s="1056"/>
      <c r="AKM6" s="1056"/>
      <c r="AKN6" s="1056"/>
      <c r="AKO6" s="1056"/>
      <c r="AKP6" s="1056"/>
      <c r="AKQ6" s="1056"/>
      <c r="AKR6" s="1056"/>
      <c r="AKS6" s="1056"/>
      <c r="AKT6" s="1056"/>
      <c r="AKU6" s="1056"/>
      <c r="AKV6" s="1056"/>
      <c r="AKW6" s="1056"/>
      <c r="AKX6" s="1056"/>
      <c r="AKY6" s="1056"/>
      <c r="AKZ6" s="1056"/>
      <c r="ALA6" s="1056"/>
      <c r="ALB6" s="1056"/>
      <c r="ALC6" s="1056"/>
      <c r="ALD6" s="1056"/>
      <c r="ALE6" s="1056"/>
      <c r="ALF6" s="1056"/>
      <c r="ALG6" s="1056"/>
      <c r="ALH6" s="1056"/>
      <c r="ALI6" s="1056"/>
      <c r="ALJ6" s="1056"/>
      <c r="ALK6" s="1056"/>
      <c r="ALL6" s="1056"/>
      <c r="ALM6" s="1056"/>
      <c r="ALN6" s="1056"/>
      <c r="ALO6" s="1056"/>
      <c r="ALP6" s="1056"/>
      <c r="ALQ6" s="1056"/>
      <c r="ALR6" s="1056"/>
      <c r="ALS6" s="1056"/>
      <c r="ALT6" s="1056"/>
      <c r="ALU6" s="1056"/>
      <c r="ALV6" s="1056"/>
      <c r="ALW6" s="1056"/>
      <c r="ALX6" s="1056"/>
      <c r="ALY6" s="1056"/>
      <c r="ALZ6" s="1056"/>
      <c r="AMA6" s="1056"/>
      <c r="AMB6" s="1056"/>
      <c r="AMC6" s="1056"/>
      <c r="AMD6" s="1056"/>
      <c r="AME6" s="1056"/>
      <c r="AMF6" s="1056"/>
      <c r="AMG6" s="1056"/>
      <c r="AMH6" s="1056"/>
      <c r="AMI6" s="1056"/>
      <c r="AMJ6" s="1056"/>
      <c r="AMK6" s="1056"/>
      <c r="AML6" s="1056"/>
      <c r="AMM6" s="1056"/>
      <c r="AMN6" s="1056"/>
      <c r="AMO6" s="1056"/>
      <c r="AMP6" s="1056"/>
      <c r="AMQ6" s="1056"/>
      <c r="AMR6" s="1056"/>
      <c r="AMS6" s="1056"/>
      <c r="AMT6" s="1056"/>
      <c r="AMU6" s="1056"/>
      <c r="AMV6" s="1056"/>
      <c r="AMW6" s="1056"/>
      <c r="AMX6" s="1056"/>
      <c r="AMY6" s="1056"/>
      <c r="AMZ6" s="1056"/>
      <c r="ANA6" s="1056"/>
      <c r="ANB6" s="1056"/>
      <c r="ANC6" s="1056"/>
      <c r="AND6" s="1056"/>
      <c r="ANE6" s="1056"/>
      <c r="ANF6" s="1056"/>
      <c r="ANG6" s="1056"/>
      <c r="ANH6" s="1056"/>
      <c r="ANI6" s="1056"/>
      <c r="ANJ6" s="1056"/>
      <c r="ANK6" s="1056"/>
      <c r="ANL6" s="1056"/>
      <c r="ANM6" s="1056"/>
      <c r="ANN6" s="1056"/>
      <c r="ANO6" s="1056"/>
      <c r="ANP6" s="1056"/>
      <c r="ANQ6" s="1056"/>
      <c r="ANR6" s="1056"/>
      <c r="ANS6" s="1056"/>
      <c r="ANT6" s="1056"/>
      <c r="ANU6" s="1056"/>
      <c r="ANV6" s="1056"/>
      <c r="ANW6" s="1056"/>
      <c r="ANX6" s="1056"/>
      <c r="ANY6" s="1056"/>
      <c r="ANZ6" s="1056"/>
      <c r="AOA6" s="1056"/>
      <c r="AOB6" s="1056"/>
      <c r="AOC6" s="1056"/>
      <c r="AOD6" s="1056"/>
      <c r="AOE6" s="1056"/>
      <c r="AOF6" s="1056"/>
      <c r="AOG6" s="1056"/>
      <c r="AOH6" s="1056"/>
      <c r="AOI6" s="1056"/>
      <c r="AOJ6" s="1056"/>
      <c r="AOK6" s="1056"/>
      <c r="AOL6" s="1056"/>
      <c r="AOM6" s="1056"/>
      <c r="AON6" s="1056"/>
      <c r="AOO6" s="1056"/>
      <c r="AOP6" s="1056"/>
      <c r="AOQ6" s="1056"/>
      <c r="AOR6" s="1056"/>
      <c r="AOS6" s="1056"/>
      <c r="AOT6" s="1056"/>
      <c r="AOU6" s="1056"/>
      <c r="AOV6" s="1056"/>
      <c r="AOW6" s="1056"/>
      <c r="AOX6" s="1056"/>
      <c r="AOY6" s="1056"/>
      <c r="AOZ6" s="1056"/>
      <c r="APA6" s="1056"/>
      <c r="APB6" s="1056"/>
      <c r="APC6" s="1056"/>
      <c r="APD6" s="1056"/>
      <c r="APE6" s="1056"/>
      <c r="APF6" s="1056"/>
      <c r="APG6" s="1056"/>
      <c r="APH6" s="1056"/>
      <c r="API6" s="1056"/>
      <c r="APJ6" s="1056"/>
      <c r="APK6" s="1056"/>
      <c r="APL6" s="1056"/>
      <c r="APM6" s="1056"/>
      <c r="APN6" s="1056"/>
      <c r="APO6" s="1056"/>
      <c r="APP6" s="1056"/>
      <c r="APQ6" s="1056"/>
      <c r="APR6" s="1056"/>
      <c r="APS6" s="1056"/>
      <c r="APT6" s="1056"/>
      <c r="APU6" s="1056"/>
      <c r="APV6" s="1056"/>
      <c r="APW6" s="1056"/>
      <c r="APX6" s="1056"/>
      <c r="APY6" s="1056"/>
      <c r="APZ6" s="1056"/>
      <c r="AQA6" s="1056"/>
      <c r="AQB6" s="1056"/>
      <c r="AQC6" s="1056"/>
      <c r="AQD6" s="1056"/>
      <c r="AQE6" s="1056"/>
      <c r="AQF6" s="1056"/>
      <c r="AQG6" s="1056"/>
      <c r="AQH6" s="1056"/>
      <c r="AQI6" s="1056"/>
      <c r="AQJ6" s="1056"/>
      <c r="AQK6" s="1056"/>
      <c r="AQL6" s="1056"/>
      <c r="AQM6" s="1056"/>
      <c r="AQN6" s="1056"/>
      <c r="AQO6" s="1056"/>
      <c r="AQP6" s="1056"/>
      <c r="AQQ6" s="1056"/>
      <c r="AQR6" s="1056"/>
      <c r="AQS6" s="1056"/>
      <c r="AQT6" s="1056"/>
      <c r="AQU6" s="1056"/>
      <c r="AQV6" s="1056"/>
      <c r="AQW6" s="1056"/>
      <c r="AQX6" s="1056"/>
      <c r="AQY6" s="1056"/>
      <c r="AQZ6" s="1056"/>
      <c r="ARA6" s="1056"/>
      <c r="ARB6" s="1056"/>
      <c r="ARC6" s="1056"/>
      <c r="ARD6" s="1056"/>
      <c r="ARE6" s="1056"/>
      <c r="ARF6" s="1056"/>
      <c r="ARG6" s="1056"/>
      <c r="ARH6" s="1056"/>
      <c r="ARI6" s="1056"/>
      <c r="ARJ6" s="1056"/>
      <c r="ARK6" s="1056"/>
      <c r="ARL6" s="1056"/>
      <c r="ARM6" s="1056"/>
      <c r="ARN6" s="1056"/>
      <c r="ARO6" s="1056"/>
      <c r="ARP6" s="1056"/>
      <c r="ARQ6" s="1056"/>
      <c r="ARR6" s="1056"/>
      <c r="ARS6" s="1056"/>
      <c r="ART6" s="1056"/>
      <c r="ARU6" s="1056"/>
      <c r="ARV6" s="1056"/>
      <c r="ARW6" s="1056"/>
      <c r="ARX6" s="1056"/>
      <c r="ARY6" s="1056"/>
      <c r="ARZ6" s="1056"/>
      <c r="ASA6" s="1056"/>
      <c r="ASB6" s="1056"/>
      <c r="ASC6" s="1056"/>
      <c r="ASD6" s="1056"/>
      <c r="ASE6" s="1056"/>
      <c r="ASF6" s="1056"/>
      <c r="ASG6" s="1056"/>
      <c r="ASH6" s="1056"/>
      <c r="ASI6" s="1056"/>
      <c r="ASJ6" s="1056"/>
      <c r="ASK6" s="1056"/>
      <c r="ASL6" s="1056"/>
      <c r="ASM6" s="1056"/>
      <c r="ASN6" s="1056"/>
      <c r="ASO6" s="1056"/>
      <c r="ASP6" s="1056"/>
      <c r="ASQ6" s="1056"/>
      <c r="ASR6" s="1056"/>
      <c r="ASS6" s="1056"/>
      <c r="AST6" s="1056"/>
      <c r="ASU6" s="1056"/>
      <c r="ASV6" s="1056"/>
      <c r="ASW6" s="1056"/>
      <c r="ASX6" s="1056"/>
      <c r="ASY6" s="1056"/>
      <c r="ASZ6" s="1056"/>
      <c r="ATA6" s="1056"/>
      <c r="ATB6" s="1056"/>
      <c r="ATC6" s="1056"/>
      <c r="ATD6" s="1056"/>
      <c r="ATE6" s="1056"/>
      <c r="ATF6" s="1056"/>
      <c r="ATG6" s="1056"/>
      <c r="ATH6" s="1056"/>
      <c r="ATI6" s="1056"/>
      <c r="ATJ6" s="1056"/>
      <c r="ATK6" s="1056"/>
      <c r="ATL6" s="1056"/>
      <c r="ATM6" s="1056"/>
      <c r="ATN6" s="1056"/>
      <c r="ATO6" s="1056"/>
      <c r="ATP6" s="1056"/>
      <c r="ATQ6" s="1056"/>
      <c r="ATR6" s="1056"/>
      <c r="ATS6" s="1056"/>
      <c r="ATT6" s="1056"/>
      <c r="ATU6" s="1056"/>
      <c r="ATV6" s="1056"/>
      <c r="ATW6" s="1056"/>
      <c r="ATX6" s="1056"/>
      <c r="ATY6" s="1056"/>
      <c r="ATZ6" s="1056"/>
      <c r="AUA6" s="1056"/>
      <c r="AUB6" s="1056"/>
      <c r="AUC6" s="1056"/>
      <c r="AUD6" s="1056"/>
      <c r="AUE6" s="1056"/>
      <c r="AUF6" s="1056"/>
      <c r="AUG6" s="1056"/>
      <c r="AUH6" s="1056"/>
      <c r="AUI6" s="1056"/>
      <c r="AUJ6" s="1056"/>
      <c r="AUK6" s="1056"/>
      <c r="AUL6" s="1056"/>
      <c r="AUM6" s="1056"/>
      <c r="AUN6" s="1056"/>
      <c r="AUO6" s="1056"/>
      <c r="AUP6" s="1056"/>
      <c r="AUQ6" s="1056"/>
      <c r="AUR6" s="1056"/>
      <c r="AUS6" s="1056"/>
      <c r="AUT6" s="1056"/>
      <c r="AUU6" s="1056"/>
      <c r="AUV6" s="1056"/>
      <c r="AUW6" s="1056"/>
      <c r="AUX6" s="1056"/>
      <c r="AUY6" s="1056"/>
      <c r="AUZ6" s="1056"/>
      <c r="AVA6" s="1056"/>
      <c r="AVB6" s="1056"/>
      <c r="AVC6" s="1056"/>
      <c r="AVD6" s="1056"/>
      <c r="AVE6" s="1056"/>
      <c r="AVF6" s="1056"/>
      <c r="AVG6" s="1056"/>
      <c r="AVH6" s="1056"/>
      <c r="AVI6" s="1056"/>
      <c r="AVJ6" s="1056"/>
      <c r="AVK6" s="1056"/>
      <c r="AVL6" s="1056"/>
      <c r="AVM6" s="1056"/>
      <c r="AVN6" s="1056"/>
      <c r="AVO6" s="1056"/>
      <c r="AVP6" s="1056"/>
      <c r="AVQ6" s="1056"/>
      <c r="AVR6" s="1056"/>
      <c r="AVS6" s="1056"/>
      <c r="AVT6" s="1056"/>
      <c r="AVU6" s="1056"/>
      <c r="AVV6" s="1056"/>
      <c r="AVW6" s="1056"/>
      <c r="AVX6" s="1056"/>
      <c r="AVY6" s="1056"/>
      <c r="AVZ6" s="1056"/>
      <c r="AWA6" s="1056"/>
      <c r="AWB6" s="1056"/>
      <c r="AWC6" s="1056"/>
      <c r="AWD6" s="1056"/>
      <c r="AWE6" s="1056"/>
      <c r="AWF6" s="1056"/>
      <c r="AWG6" s="1056"/>
      <c r="AWH6" s="1056"/>
      <c r="AWI6" s="1056"/>
      <c r="AWJ6" s="1056"/>
      <c r="AWK6" s="1056"/>
      <c r="AWL6" s="1056"/>
      <c r="AWM6" s="1056"/>
      <c r="AWN6" s="1056"/>
      <c r="AWO6" s="1056"/>
      <c r="AWP6" s="1056"/>
      <c r="AWQ6" s="1056"/>
      <c r="AWR6" s="1056"/>
      <c r="AWS6" s="1056"/>
      <c r="AWT6" s="1056"/>
      <c r="AWU6" s="1056"/>
      <c r="AWV6" s="1056"/>
      <c r="AWW6" s="1056"/>
      <c r="AWX6" s="1056"/>
      <c r="AWY6" s="1056"/>
      <c r="AWZ6" s="1056"/>
      <c r="AXA6" s="1056"/>
      <c r="AXB6" s="1056"/>
      <c r="AXC6" s="1056"/>
      <c r="AXD6" s="1056"/>
      <c r="AXE6" s="1056"/>
      <c r="AXF6" s="1056"/>
      <c r="AXG6" s="1056"/>
      <c r="AXH6" s="1056"/>
      <c r="AXI6" s="1056"/>
      <c r="AXJ6" s="1056"/>
      <c r="AXK6" s="1056"/>
      <c r="AXL6" s="1056"/>
      <c r="AXM6" s="1056"/>
      <c r="AXN6" s="1056"/>
      <c r="AXO6" s="1056"/>
      <c r="AXP6" s="1056"/>
      <c r="AXQ6" s="1056"/>
      <c r="AXR6" s="1056"/>
      <c r="AXS6" s="1056"/>
      <c r="AXT6" s="1056"/>
      <c r="AXU6" s="1056"/>
      <c r="AXV6" s="1056"/>
      <c r="AXW6" s="1056"/>
      <c r="AXX6" s="1056"/>
      <c r="AXY6" s="1056"/>
      <c r="AXZ6" s="1056"/>
      <c r="AYA6" s="1056"/>
      <c r="AYB6" s="1056"/>
      <c r="AYC6" s="1056"/>
      <c r="AYD6" s="1056"/>
      <c r="AYE6" s="1056"/>
      <c r="AYF6" s="1056"/>
      <c r="AYG6" s="1056"/>
      <c r="AYH6" s="1056"/>
      <c r="AYI6" s="1056"/>
      <c r="AYJ6" s="1056"/>
      <c r="AYK6" s="1056"/>
      <c r="AYL6" s="1056"/>
      <c r="AYM6" s="1056"/>
      <c r="AYN6" s="1056"/>
      <c r="AYO6" s="1056"/>
      <c r="AYP6" s="1056"/>
      <c r="AYQ6" s="1056"/>
      <c r="AYR6" s="1056"/>
      <c r="AYS6" s="1056"/>
      <c r="AYT6" s="1056"/>
      <c r="AYU6" s="1056"/>
      <c r="AYV6" s="1056"/>
      <c r="AYW6" s="1056"/>
      <c r="AYX6" s="1056"/>
      <c r="AYY6" s="1056"/>
      <c r="AYZ6" s="1056"/>
      <c r="AZA6" s="1056"/>
      <c r="AZB6" s="1056"/>
      <c r="AZC6" s="1056"/>
      <c r="AZD6" s="1056"/>
      <c r="AZE6" s="1056"/>
      <c r="AZF6" s="1056"/>
      <c r="AZG6" s="1056"/>
      <c r="AZH6" s="1056"/>
      <c r="AZI6" s="1056"/>
      <c r="AZJ6" s="1056"/>
      <c r="AZK6" s="1056"/>
      <c r="AZL6" s="1056"/>
      <c r="AZM6" s="1056"/>
      <c r="AZN6" s="1056"/>
      <c r="AZO6" s="1056"/>
      <c r="AZP6" s="1056"/>
      <c r="AZQ6" s="1056"/>
      <c r="AZR6" s="1056"/>
      <c r="AZS6" s="1056"/>
      <c r="AZT6" s="1056"/>
      <c r="AZU6" s="1056"/>
      <c r="AZV6" s="1056"/>
      <c r="AZW6" s="1056"/>
      <c r="AZX6" s="1056"/>
      <c r="AZY6" s="1056"/>
      <c r="AZZ6" s="1056"/>
      <c r="BAA6" s="1056"/>
      <c r="BAB6" s="1056"/>
      <c r="BAC6" s="1056"/>
      <c r="BAD6" s="1056"/>
      <c r="BAE6" s="1056"/>
      <c r="BAF6" s="1056"/>
      <c r="BAG6" s="1056"/>
      <c r="BAH6" s="1056"/>
      <c r="BAI6" s="1056"/>
      <c r="BAJ6" s="1056"/>
      <c r="BAK6" s="1056"/>
      <c r="BAL6" s="1056"/>
      <c r="BAM6" s="1056"/>
      <c r="BAN6" s="1056"/>
      <c r="BAO6" s="1056"/>
      <c r="BAP6" s="1056"/>
      <c r="BAQ6" s="1056"/>
      <c r="BAR6" s="1056"/>
      <c r="BAS6" s="1056"/>
      <c r="BAT6" s="1056"/>
      <c r="BAU6" s="1056"/>
      <c r="BAV6" s="1056"/>
      <c r="BAW6" s="1056"/>
      <c r="BAX6" s="1056"/>
      <c r="BAY6" s="1056"/>
      <c r="BAZ6" s="1056"/>
      <c r="BBA6" s="1056"/>
      <c r="BBB6" s="1056"/>
      <c r="BBC6" s="1056"/>
      <c r="BBD6" s="1056"/>
      <c r="BBE6" s="1056"/>
      <c r="BBF6" s="1056"/>
      <c r="BBG6" s="1056"/>
      <c r="BBH6" s="1056"/>
      <c r="BBI6" s="1056"/>
      <c r="BBJ6" s="1056"/>
      <c r="BBK6" s="1056"/>
      <c r="BBL6" s="1056"/>
      <c r="BBM6" s="1056"/>
      <c r="BBN6" s="1056"/>
      <c r="BBO6" s="1056"/>
      <c r="BBP6" s="1056"/>
      <c r="BBQ6" s="1056"/>
      <c r="BBR6" s="1056"/>
      <c r="BBS6" s="1056"/>
      <c r="BBT6" s="1056"/>
      <c r="BBU6" s="1056"/>
      <c r="BBV6" s="1056"/>
      <c r="BBW6" s="1056"/>
      <c r="BBX6" s="1056"/>
      <c r="BBY6" s="1056"/>
      <c r="BBZ6" s="1056"/>
      <c r="BCA6" s="1056"/>
      <c r="BCB6" s="1056"/>
      <c r="BCC6" s="1056"/>
      <c r="BCD6" s="1056"/>
      <c r="BCE6" s="1056"/>
      <c r="BCF6" s="1056"/>
      <c r="BCG6" s="1056"/>
      <c r="BCH6" s="1056"/>
      <c r="BCI6" s="1056"/>
      <c r="BCJ6" s="1056"/>
      <c r="BCK6" s="1056"/>
      <c r="BCL6" s="1056"/>
      <c r="BCM6" s="1056"/>
      <c r="BCN6" s="1056"/>
      <c r="BCO6" s="1056"/>
      <c r="BCP6" s="1056"/>
      <c r="BCQ6" s="1056"/>
      <c r="BCR6" s="1056"/>
      <c r="BCS6" s="1056"/>
      <c r="BCT6" s="1056"/>
      <c r="BCU6" s="1056"/>
      <c r="BCV6" s="1056"/>
      <c r="BCW6" s="1056"/>
      <c r="BCX6" s="1056"/>
      <c r="BCY6" s="1056"/>
      <c r="BCZ6" s="1056"/>
      <c r="BDA6" s="1056"/>
      <c r="BDB6" s="1056"/>
      <c r="BDC6" s="1056"/>
      <c r="BDD6" s="1056"/>
      <c r="BDE6" s="1056"/>
      <c r="BDF6" s="1056"/>
      <c r="BDG6" s="1056"/>
      <c r="BDH6" s="1056"/>
      <c r="BDI6" s="1056"/>
      <c r="BDJ6" s="1056"/>
      <c r="BDK6" s="1056"/>
      <c r="BDL6" s="1056"/>
      <c r="BDM6" s="1056"/>
      <c r="BDN6" s="1056"/>
      <c r="BDO6" s="1056"/>
      <c r="BDP6" s="1056"/>
      <c r="BDQ6" s="1056"/>
      <c r="BDR6" s="1056"/>
      <c r="BDS6" s="1056"/>
      <c r="BDT6" s="1056"/>
      <c r="BDU6" s="1056"/>
      <c r="BDV6" s="1056"/>
      <c r="BDW6" s="1056"/>
      <c r="BDX6" s="1056"/>
      <c r="BDY6" s="1056"/>
      <c r="BDZ6" s="1056"/>
      <c r="BEA6" s="1056"/>
      <c r="BEB6" s="1056"/>
      <c r="BEC6" s="1056"/>
      <c r="BED6" s="1056"/>
      <c r="BEE6" s="1056"/>
      <c r="BEF6" s="1056"/>
      <c r="BEG6" s="1056"/>
      <c r="BEH6" s="1056"/>
      <c r="BEI6" s="1056"/>
      <c r="BEJ6" s="1056"/>
      <c r="BEK6" s="1056"/>
      <c r="BEL6" s="1056"/>
      <c r="BEM6" s="1056"/>
      <c r="BEN6" s="1056"/>
      <c r="BEO6" s="1056"/>
      <c r="BEP6" s="1056"/>
      <c r="BEQ6" s="1056"/>
      <c r="BER6" s="1056"/>
      <c r="BES6" s="1056"/>
      <c r="BET6" s="1056"/>
      <c r="BEU6" s="1056"/>
      <c r="BEV6" s="1056"/>
      <c r="BEW6" s="1056"/>
      <c r="BEX6" s="1056"/>
      <c r="BEY6" s="1056"/>
      <c r="BEZ6" s="1056"/>
      <c r="BFA6" s="1056"/>
      <c r="BFB6" s="1056"/>
      <c r="BFC6" s="1056"/>
      <c r="BFD6" s="1056"/>
      <c r="BFE6" s="1056"/>
      <c r="BFF6" s="1056"/>
      <c r="BFG6" s="1056"/>
      <c r="BFH6" s="1056"/>
      <c r="BFI6" s="1056"/>
      <c r="BFJ6" s="1056"/>
      <c r="BFK6" s="1056"/>
      <c r="BFL6" s="1056"/>
      <c r="BFM6" s="1056"/>
      <c r="BFN6" s="1056"/>
      <c r="BFO6" s="1056"/>
      <c r="BFP6" s="1056"/>
      <c r="BFQ6" s="1056"/>
      <c r="BFR6" s="1056"/>
      <c r="BFS6" s="1056"/>
      <c r="BFT6" s="1056"/>
      <c r="BFU6" s="1056"/>
      <c r="BFV6" s="1056"/>
      <c r="BFW6" s="1056"/>
      <c r="BFX6" s="1056"/>
      <c r="BFY6" s="1056"/>
      <c r="BFZ6" s="1056"/>
      <c r="BGA6" s="1056"/>
      <c r="BGB6" s="1056"/>
      <c r="BGC6" s="1056"/>
      <c r="BGD6" s="1056"/>
      <c r="BGE6" s="1056"/>
      <c r="BGF6" s="1056"/>
      <c r="BGG6" s="1056"/>
      <c r="BGH6" s="1056"/>
      <c r="BGI6" s="1056"/>
      <c r="BGJ6" s="1056"/>
      <c r="BGK6" s="1056"/>
      <c r="BGL6" s="1056"/>
      <c r="BGM6" s="1056"/>
      <c r="BGN6" s="1056"/>
      <c r="BGO6" s="1056"/>
      <c r="BGP6" s="1056"/>
      <c r="BGQ6" s="1056"/>
      <c r="BGR6" s="1056"/>
      <c r="BGS6" s="1056"/>
      <c r="BGT6" s="1056"/>
      <c r="BGU6" s="1056"/>
      <c r="BGV6" s="1056"/>
      <c r="BGW6" s="1056"/>
      <c r="BGX6" s="1056"/>
      <c r="BGY6" s="1056"/>
      <c r="BGZ6" s="1056"/>
      <c r="BHA6" s="1056"/>
      <c r="BHB6" s="1056"/>
      <c r="BHC6" s="1056"/>
      <c r="BHD6" s="1056"/>
      <c r="BHE6" s="1056"/>
      <c r="BHF6" s="1056"/>
      <c r="BHG6" s="1056"/>
      <c r="BHH6" s="1056"/>
      <c r="BHI6" s="1056"/>
      <c r="BHJ6" s="1056"/>
      <c r="BHK6" s="1056"/>
      <c r="BHL6" s="1056"/>
      <c r="BHM6" s="1056"/>
      <c r="BHN6" s="1056"/>
      <c r="BHO6" s="1056"/>
      <c r="BHP6" s="1056"/>
      <c r="BHQ6" s="1056"/>
      <c r="BHR6" s="1056"/>
      <c r="BHS6" s="1056"/>
      <c r="BHT6" s="1056"/>
      <c r="BHU6" s="1056"/>
      <c r="BHV6" s="1056"/>
      <c r="BHW6" s="1056"/>
      <c r="BHX6" s="1056"/>
      <c r="BHY6" s="1056"/>
      <c r="BHZ6" s="1056"/>
      <c r="BIA6" s="1056"/>
      <c r="BIB6" s="1056"/>
      <c r="BIC6" s="1056"/>
      <c r="BID6" s="1056"/>
      <c r="BIE6" s="1056"/>
      <c r="BIF6" s="1056"/>
      <c r="BIG6" s="1056"/>
      <c r="BIH6" s="1056"/>
      <c r="BII6" s="1056"/>
      <c r="BIJ6" s="1056"/>
      <c r="BIK6" s="1056"/>
      <c r="BIL6" s="1056"/>
      <c r="BIM6" s="1056"/>
      <c r="BIN6" s="1056"/>
      <c r="BIO6" s="1056"/>
      <c r="BIP6" s="1056"/>
      <c r="BIQ6" s="1056"/>
      <c r="BIR6" s="1056"/>
      <c r="BIS6" s="1056"/>
      <c r="BIT6" s="1056"/>
      <c r="BIU6" s="1056"/>
      <c r="BIV6" s="1056"/>
      <c r="BIW6" s="1056"/>
      <c r="BIX6" s="1056"/>
      <c r="BIY6" s="1056"/>
      <c r="BIZ6" s="1056"/>
      <c r="BJA6" s="1056"/>
      <c r="BJB6" s="1056"/>
      <c r="BJC6" s="1056"/>
      <c r="BJD6" s="1056"/>
      <c r="BJE6" s="1056"/>
      <c r="BJF6" s="1056"/>
      <c r="BJG6" s="1056"/>
      <c r="BJH6" s="1056"/>
      <c r="BJI6" s="1056"/>
      <c r="BJJ6" s="1056"/>
      <c r="BJK6" s="1056"/>
      <c r="BJL6" s="1056"/>
      <c r="BJM6" s="1056"/>
      <c r="BJN6" s="1056"/>
      <c r="BJO6" s="1056"/>
      <c r="BJP6" s="1056"/>
      <c r="BJQ6" s="1056"/>
      <c r="BJR6" s="1056"/>
      <c r="BJS6" s="1056"/>
      <c r="BJT6" s="1056"/>
      <c r="BJU6" s="1056"/>
      <c r="BJV6" s="1056"/>
      <c r="BJW6" s="1056"/>
      <c r="BJX6" s="1056"/>
      <c r="BJY6" s="1056"/>
      <c r="BJZ6" s="1056"/>
      <c r="BKA6" s="1056"/>
      <c r="BKB6" s="1056"/>
      <c r="BKC6" s="1056"/>
      <c r="BKD6" s="1056"/>
      <c r="BKE6" s="1056"/>
      <c r="BKF6" s="1056"/>
      <c r="BKG6" s="1056"/>
      <c r="BKH6" s="1056"/>
      <c r="BKI6" s="1056"/>
      <c r="BKJ6" s="1056"/>
      <c r="BKK6" s="1056"/>
      <c r="BKL6" s="1056"/>
      <c r="BKM6" s="1056"/>
      <c r="BKN6" s="1056"/>
      <c r="BKO6" s="1056"/>
      <c r="BKP6" s="1056"/>
      <c r="BKQ6" s="1056"/>
      <c r="BKR6" s="1056"/>
      <c r="BKS6" s="1056"/>
      <c r="BKT6" s="1056"/>
      <c r="BKU6" s="1056"/>
      <c r="BKV6" s="1056"/>
      <c r="BKW6" s="1056"/>
      <c r="BKX6" s="1056"/>
      <c r="BKY6" s="1056"/>
      <c r="BKZ6" s="1056"/>
      <c r="BLA6" s="1056"/>
      <c r="BLB6" s="1056"/>
      <c r="BLC6" s="1056"/>
      <c r="BLD6" s="1056"/>
      <c r="BLE6" s="1056"/>
      <c r="BLF6" s="1056"/>
      <c r="BLG6" s="1056"/>
      <c r="BLH6" s="1056"/>
      <c r="BLI6" s="1056"/>
      <c r="BLJ6" s="1056"/>
      <c r="BLK6" s="1056"/>
      <c r="BLL6" s="1056"/>
      <c r="BLM6" s="1056"/>
      <c r="BLN6" s="1056"/>
      <c r="BLO6" s="1056"/>
      <c r="BLP6" s="1056"/>
      <c r="BLQ6" s="1056"/>
      <c r="BLR6" s="1056"/>
      <c r="BLS6" s="1056"/>
      <c r="BLT6" s="1056"/>
      <c r="BLU6" s="1056"/>
      <c r="BLV6" s="1056"/>
      <c r="BLW6" s="1056"/>
      <c r="BLX6" s="1056"/>
      <c r="BLY6" s="1056"/>
      <c r="BLZ6" s="1056"/>
      <c r="BMA6" s="1056"/>
      <c r="BMB6" s="1056"/>
      <c r="BMC6" s="1056"/>
      <c r="BMD6" s="1056"/>
      <c r="BME6" s="1056"/>
      <c r="BMF6" s="1056"/>
      <c r="BMG6" s="1056"/>
      <c r="BMH6" s="1056"/>
      <c r="BMI6" s="1056"/>
      <c r="BMJ6" s="1056"/>
      <c r="BMK6" s="1056"/>
      <c r="BML6" s="1056"/>
      <c r="BMM6" s="1056"/>
      <c r="BMN6" s="1056"/>
      <c r="BMO6" s="1056"/>
      <c r="BMP6" s="1056"/>
      <c r="BMQ6" s="1056"/>
      <c r="BMR6" s="1056"/>
      <c r="BMS6" s="1056"/>
      <c r="BMT6" s="1056"/>
      <c r="BMU6" s="1056"/>
      <c r="BMV6" s="1056"/>
      <c r="BMW6" s="1056"/>
      <c r="BMX6" s="1056"/>
      <c r="BMY6" s="1056"/>
      <c r="BMZ6" s="1056"/>
      <c r="BNA6" s="1056"/>
      <c r="BNB6" s="1056"/>
      <c r="BNC6" s="1056"/>
      <c r="BND6" s="1056"/>
      <c r="BNE6" s="1056"/>
      <c r="BNF6" s="1056"/>
      <c r="BNG6" s="1056"/>
      <c r="BNH6" s="1056"/>
      <c r="BNI6" s="1056"/>
      <c r="BNJ6" s="1056"/>
      <c r="BNK6" s="1056"/>
      <c r="BNL6" s="1056"/>
      <c r="BNM6" s="1056"/>
      <c r="BNN6" s="1056"/>
      <c r="BNO6" s="1056"/>
      <c r="BNP6" s="1056"/>
      <c r="BNQ6" s="1056"/>
      <c r="BNR6" s="1056"/>
      <c r="BNS6" s="1056"/>
      <c r="BNT6" s="1056"/>
      <c r="BNU6" s="1056"/>
      <c r="BNV6" s="1056"/>
      <c r="BNW6" s="1056"/>
      <c r="BNX6" s="1056"/>
      <c r="BNY6" s="1056"/>
      <c r="BNZ6" s="1056"/>
      <c r="BOA6" s="1056"/>
      <c r="BOB6" s="1056"/>
      <c r="BOC6" s="1056"/>
      <c r="BOD6" s="1056"/>
      <c r="BOE6" s="1056"/>
      <c r="BOF6" s="1056"/>
      <c r="BOG6" s="1056"/>
      <c r="BOH6" s="1056"/>
      <c r="BOI6" s="1056"/>
      <c r="BOJ6" s="1056"/>
      <c r="BOK6" s="1056"/>
      <c r="BOL6" s="1056"/>
      <c r="BOM6" s="1056"/>
      <c r="BON6" s="1056"/>
      <c r="BOO6" s="1056"/>
      <c r="BOP6" s="1056"/>
      <c r="BOQ6" s="1056"/>
      <c r="BOR6" s="1056"/>
      <c r="BOS6" s="1056"/>
      <c r="BOT6" s="1056"/>
      <c r="BOU6" s="1056"/>
      <c r="BOV6" s="1056"/>
      <c r="BOW6" s="1056"/>
      <c r="BOX6" s="1056"/>
      <c r="BOY6" s="1056"/>
      <c r="BOZ6" s="1056"/>
      <c r="BPA6" s="1056"/>
      <c r="BPB6" s="1056"/>
      <c r="BPC6" s="1056"/>
      <c r="BPD6" s="1056"/>
      <c r="BPE6" s="1056"/>
      <c r="BPF6" s="1056"/>
      <c r="BPG6" s="1056"/>
      <c r="BPH6" s="1056"/>
      <c r="BPI6" s="1056"/>
      <c r="BPJ6" s="1056"/>
      <c r="BPK6" s="1056"/>
      <c r="BPL6" s="1056"/>
      <c r="BPM6" s="1056"/>
      <c r="BPN6" s="1056"/>
      <c r="BPO6" s="1056"/>
      <c r="BPP6" s="1056"/>
      <c r="BPQ6" s="1056"/>
      <c r="BPR6" s="1056"/>
      <c r="BPS6" s="1056"/>
      <c r="BPT6" s="1056"/>
      <c r="BPU6" s="1056"/>
      <c r="BPV6" s="1056"/>
      <c r="BPW6" s="1056"/>
      <c r="BPX6" s="1056"/>
      <c r="BPY6" s="1056"/>
      <c r="BPZ6" s="1056"/>
      <c r="BQA6" s="1056"/>
      <c r="BQB6" s="1056"/>
      <c r="BQC6" s="1056"/>
      <c r="BQD6" s="1056"/>
      <c r="BQE6" s="1056"/>
      <c r="BQF6" s="1056"/>
      <c r="BQG6" s="1056"/>
      <c r="BQH6" s="1056"/>
      <c r="BQI6" s="1056"/>
      <c r="BQJ6" s="1056"/>
      <c r="BQK6" s="1056"/>
      <c r="BQL6" s="1056"/>
      <c r="BQM6" s="1056"/>
      <c r="BQN6" s="1056"/>
      <c r="BQO6" s="1056"/>
      <c r="BQP6" s="1056"/>
      <c r="BQQ6" s="1056"/>
      <c r="BQR6" s="1056"/>
      <c r="BQS6" s="1056"/>
      <c r="BQT6" s="1056"/>
      <c r="BQU6" s="1056"/>
      <c r="BQV6" s="1056"/>
      <c r="BQW6" s="1056"/>
      <c r="BQX6" s="1056"/>
      <c r="BQY6" s="1056"/>
      <c r="BQZ6" s="1056"/>
      <c r="BRA6" s="1056"/>
      <c r="BRB6" s="1056"/>
      <c r="BRC6" s="1056"/>
      <c r="BRD6" s="1056"/>
      <c r="BRE6" s="1056"/>
      <c r="BRF6" s="1056"/>
      <c r="BRG6" s="1056"/>
      <c r="BRH6" s="1056"/>
      <c r="BRI6" s="1056"/>
      <c r="BRJ6" s="1056"/>
      <c r="BRK6" s="1056"/>
      <c r="BRL6" s="1056"/>
      <c r="BRM6" s="1056"/>
      <c r="BRN6" s="1056"/>
      <c r="BRO6" s="1056"/>
      <c r="BRP6" s="1056"/>
      <c r="BRQ6" s="1056"/>
      <c r="BRR6" s="1056"/>
      <c r="BRS6" s="1056"/>
      <c r="BRT6" s="1056"/>
      <c r="BRU6" s="1056"/>
      <c r="BRV6" s="1056"/>
      <c r="BRW6" s="1056"/>
      <c r="BRX6" s="1056"/>
      <c r="BRY6" s="1056"/>
      <c r="BRZ6" s="1056"/>
      <c r="BSA6" s="1056"/>
      <c r="BSB6" s="1056"/>
      <c r="BSC6" s="1056"/>
      <c r="BSD6" s="1056"/>
      <c r="BSE6" s="1056"/>
      <c r="BSF6" s="1056"/>
      <c r="BSG6" s="1056"/>
      <c r="BSH6" s="1056"/>
      <c r="BSI6" s="1056"/>
      <c r="BSJ6" s="1056"/>
      <c r="BSK6" s="1056"/>
      <c r="BSL6" s="1056"/>
      <c r="BSM6" s="1056"/>
      <c r="BSN6" s="1056"/>
      <c r="BSO6" s="1056"/>
      <c r="BSP6" s="1056"/>
      <c r="BSQ6" s="1056"/>
      <c r="BSR6" s="1056"/>
      <c r="BSS6" s="1056"/>
      <c r="BST6" s="1056"/>
      <c r="BSU6" s="1056"/>
      <c r="BSV6" s="1056"/>
      <c r="BSW6" s="1056"/>
      <c r="BSX6" s="1056"/>
      <c r="BSY6" s="1056"/>
      <c r="BSZ6" s="1056"/>
      <c r="BTA6" s="1056"/>
      <c r="BTB6" s="1056"/>
      <c r="BTC6" s="1056"/>
      <c r="BTD6" s="1056"/>
      <c r="BTE6" s="1056"/>
      <c r="BTF6" s="1056"/>
      <c r="BTG6" s="1056"/>
      <c r="BTH6" s="1056"/>
      <c r="BTI6" s="1056"/>
      <c r="BTJ6" s="1056"/>
      <c r="BTK6" s="1056"/>
      <c r="BTL6" s="1056"/>
      <c r="BTM6" s="1056"/>
      <c r="BTN6" s="1056"/>
      <c r="BTO6" s="1056"/>
      <c r="BTP6" s="1056"/>
      <c r="BTQ6" s="1056"/>
      <c r="BTR6" s="1056"/>
      <c r="BTS6" s="1056"/>
      <c r="BTT6" s="1056"/>
      <c r="BTU6" s="1056"/>
      <c r="BTV6" s="1056"/>
      <c r="BTW6" s="1056"/>
      <c r="BTX6" s="1056"/>
      <c r="BTY6" s="1056"/>
      <c r="BTZ6" s="1056"/>
      <c r="BUA6" s="1056"/>
      <c r="BUB6" s="1056"/>
      <c r="BUC6" s="1056"/>
      <c r="BUD6" s="1056"/>
      <c r="BUE6" s="1056"/>
      <c r="BUF6" s="1056"/>
      <c r="BUG6" s="1056"/>
      <c r="BUH6" s="1056"/>
      <c r="BUI6" s="1056"/>
      <c r="BUJ6" s="1056"/>
      <c r="BUK6" s="1056"/>
      <c r="BUL6" s="1056"/>
      <c r="BUM6" s="1056"/>
      <c r="BUN6" s="1056"/>
      <c r="BUO6" s="1056"/>
      <c r="BUP6" s="1056"/>
      <c r="BUQ6" s="1056"/>
      <c r="BUR6" s="1056"/>
      <c r="BUS6" s="1056"/>
      <c r="BUT6" s="1056"/>
      <c r="BUU6" s="1056"/>
      <c r="BUV6" s="1056"/>
      <c r="BUW6" s="1056"/>
      <c r="BUX6" s="1056"/>
      <c r="BUY6" s="1056"/>
      <c r="BUZ6" s="1056"/>
      <c r="BVA6" s="1056"/>
      <c r="BVB6" s="1056"/>
      <c r="BVC6" s="1056"/>
      <c r="BVD6" s="1056"/>
      <c r="BVE6" s="1056"/>
      <c r="BVF6" s="1056"/>
      <c r="BVG6" s="1056"/>
      <c r="BVH6" s="1056"/>
      <c r="BVI6" s="1056"/>
      <c r="BVJ6" s="1056"/>
      <c r="BVK6" s="1056"/>
      <c r="BVL6" s="1056"/>
      <c r="BVM6" s="1056"/>
      <c r="BVN6" s="1056"/>
      <c r="BVO6" s="1056"/>
      <c r="BVP6" s="1056"/>
      <c r="BVQ6" s="1056"/>
      <c r="BVR6" s="1056"/>
      <c r="BVS6" s="1056"/>
      <c r="BVT6" s="1056"/>
      <c r="BVU6" s="1056"/>
      <c r="BVV6" s="1056"/>
      <c r="BVW6" s="1056"/>
      <c r="BVX6" s="1056"/>
      <c r="BVY6" s="1056"/>
      <c r="BVZ6" s="1056"/>
      <c r="BWA6" s="1056"/>
      <c r="BWB6" s="1056"/>
      <c r="BWC6" s="1056"/>
      <c r="BWD6" s="1056"/>
      <c r="BWE6" s="1056"/>
      <c r="BWF6" s="1056"/>
      <c r="BWG6" s="1056"/>
      <c r="BWH6" s="1056"/>
      <c r="BWI6" s="1056"/>
      <c r="BWJ6" s="1056"/>
      <c r="BWK6" s="1056"/>
      <c r="BWL6" s="1056"/>
      <c r="BWM6" s="1056"/>
      <c r="BWN6" s="1056"/>
      <c r="BWO6" s="1056"/>
      <c r="BWP6" s="1056"/>
      <c r="BWQ6" s="1056"/>
      <c r="BWR6" s="1056"/>
      <c r="BWS6" s="1056"/>
      <c r="BWT6" s="1056"/>
      <c r="BWU6" s="1056"/>
      <c r="BWV6" s="1056"/>
      <c r="BWW6" s="1056"/>
      <c r="BWX6" s="1056"/>
      <c r="BWY6" s="1056"/>
      <c r="BWZ6" s="1056"/>
      <c r="BXA6" s="1056"/>
      <c r="BXB6" s="1056"/>
      <c r="BXC6" s="1056"/>
      <c r="BXD6" s="1056"/>
      <c r="BXE6" s="1056"/>
      <c r="BXF6" s="1056"/>
      <c r="BXG6" s="1056"/>
      <c r="BXH6" s="1056"/>
      <c r="BXI6" s="1056"/>
      <c r="BXJ6" s="1056"/>
      <c r="BXK6" s="1056"/>
      <c r="BXL6" s="1056"/>
      <c r="BXM6" s="1056"/>
      <c r="BXN6" s="1056"/>
      <c r="BXO6" s="1056"/>
      <c r="BXP6" s="1056"/>
      <c r="BXQ6" s="1056"/>
      <c r="BXR6" s="1056"/>
      <c r="BXS6" s="1056"/>
      <c r="BXT6" s="1056"/>
      <c r="BXU6" s="1056"/>
      <c r="BXV6" s="1056"/>
      <c r="BXW6" s="1056"/>
      <c r="BXX6" s="1056"/>
      <c r="BXY6" s="1056"/>
      <c r="BXZ6" s="1056"/>
      <c r="BYA6" s="1056"/>
      <c r="BYB6" s="1056"/>
      <c r="BYC6" s="1056"/>
      <c r="BYD6" s="1056"/>
      <c r="BYE6" s="1056"/>
      <c r="BYF6" s="1056"/>
      <c r="BYG6" s="1056"/>
      <c r="BYH6" s="1056"/>
      <c r="BYI6" s="1056"/>
      <c r="BYJ6" s="1056"/>
      <c r="BYK6" s="1056"/>
      <c r="BYL6" s="1056"/>
      <c r="BYM6" s="1056"/>
      <c r="BYN6" s="1056"/>
      <c r="BYO6" s="1056"/>
      <c r="BYP6" s="1056"/>
      <c r="BYQ6" s="1056"/>
      <c r="BYR6" s="1056"/>
      <c r="BYS6" s="1056"/>
      <c r="BYT6" s="1056"/>
      <c r="BYU6" s="1056"/>
      <c r="BYV6" s="1056"/>
      <c r="BYW6" s="1056"/>
      <c r="BYX6" s="1056"/>
      <c r="BYY6" s="1056"/>
      <c r="BYZ6" s="1056"/>
      <c r="BZA6" s="1056"/>
      <c r="BZB6" s="1056"/>
      <c r="BZC6" s="1056"/>
      <c r="BZD6" s="1056"/>
      <c r="BZE6" s="1056"/>
      <c r="BZF6" s="1056"/>
      <c r="BZG6" s="1056"/>
      <c r="BZH6" s="1056"/>
      <c r="BZI6" s="1056"/>
      <c r="BZJ6" s="1056"/>
      <c r="BZK6" s="1056"/>
      <c r="BZL6" s="1056"/>
      <c r="BZM6" s="1056"/>
      <c r="BZN6" s="1056"/>
      <c r="BZO6" s="1056"/>
      <c r="BZP6" s="1056"/>
      <c r="BZQ6" s="1056"/>
      <c r="BZR6" s="1056"/>
      <c r="BZS6" s="1056"/>
      <c r="BZT6" s="1056"/>
      <c r="BZU6" s="1056"/>
      <c r="BZV6" s="1056"/>
      <c r="BZW6" s="1056"/>
      <c r="BZX6" s="1056"/>
      <c r="BZY6" s="1056"/>
      <c r="BZZ6" s="1056"/>
      <c r="CAA6" s="1056"/>
      <c r="CAB6" s="1056"/>
      <c r="CAC6" s="1056"/>
      <c r="CAD6" s="1056"/>
      <c r="CAE6" s="1056"/>
      <c r="CAF6" s="1056"/>
      <c r="CAG6" s="1056"/>
      <c r="CAH6" s="1056"/>
      <c r="CAI6" s="1056"/>
      <c r="CAJ6" s="1056"/>
      <c r="CAK6" s="1056"/>
      <c r="CAL6" s="1056"/>
      <c r="CAM6" s="1056"/>
      <c r="CAN6" s="1056"/>
      <c r="CAO6" s="1056"/>
      <c r="CAP6" s="1056"/>
      <c r="CAQ6" s="1056"/>
      <c r="CAR6" s="1056"/>
      <c r="CAS6" s="1056"/>
      <c r="CAT6" s="1056"/>
      <c r="CAU6" s="1056"/>
      <c r="CAV6" s="1056"/>
      <c r="CAW6" s="1056"/>
      <c r="CAX6" s="1056"/>
      <c r="CAY6" s="1056"/>
      <c r="CAZ6" s="1056"/>
      <c r="CBA6" s="1056"/>
      <c r="CBB6" s="1056"/>
      <c r="CBC6" s="1056"/>
      <c r="CBD6" s="1056"/>
      <c r="CBE6" s="1056"/>
      <c r="CBF6" s="1056"/>
      <c r="CBG6" s="1056"/>
      <c r="CBH6" s="1056"/>
      <c r="CBI6" s="1056"/>
      <c r="CBJ6" s="1056"/>
      <c r="CBK6" s="1056"/>
      <c r="CBL6" s="1056"/>
      <c r="CBM6" s="1056"/>
      <c r="CBN6" s="1056"/>
      <c r="CBO6" s="1056"/>
      <c r="CBP6" s="1056"/>
      <c r="CBQ6" s="1056"/>
      <c r="CBR6" s="1056"/>
      <c r="CBS6" s="1056"/>
      <c r="CBT6" s="1056"/>
      <c r="CBU6" s="1056"/>
      <c r="CBV6" s="1056"/>
      <c r="CBW6" s="1056"/>
      <c r="CBX6" s="1056"/>
      <c r="CBY6" s="1056"/>
      <c r="CBZ6" s="1056"/>
      <c r="CCA6" s="1056"/>
      <c r="CCB6" s="1056"/>
      <c r="CCC6" s="1056"/>
      <c r="CCD6" s="1056"/>
      <c r="CCE6" s="1056"/>
      <c r="CCF6" s="1056"/>
      <c r="CCG6" s="1056"/>
      <c r="CCH6" s="1056"/>
      <c r="CCI6" s="1056"/>
      <c r="CCJ6" s="1056"/>
      <c r="CCK6" s="1056"/>
      <c r="CCL6" s="1056"/>
      <c r="CCM6" s="1056"/>
      <c r="CCN6" s="1056"/>
      <c r="CCO6" s="1056"/>
      <c r="CCP6" s="1056"/>
      <c r="CCQ6" s="1056"/>
      <c r="CCR6" s="1056"/>
      <c r="CCS6" s="1056"/>
      <c r="CCT6" s="1056"/>
      <c r="CCU6" s="1056"/>
      <c r="CCV6" s="1056"/>
      <c r="CCW6" s="1056"/>
      <c r="CCX6" s="1056"/>
      <c r="CCY6" s="1056"/>
      <c r="CCZ6" s="1056"/>
      <c r="CDA6" s="1056"/>
      <c r="CDB6" s="1056"/>
      <c r="CDC6" s="1056"/>
      <c r="CDD6" s="1056"/>
      <c r="CDE6" s="1056"/>
      <c r="CDF6" s="1056"/>
      <c r="CDG6" s="1056"/>
      <c r="CDH6" s="1056"/>
      <c r="CDI6" s="1056"/>
      <c r="CDJ6" s="1056"/>
      <c r="CDK6" s="1056"/>
      <c r="CDL6" s="1056"/>
      <c r="CDM6" s="1056"/>
      <c r="CDN6" s="1056"/>
      <c r="CDO6" s="1056"/>
      <c r="CDP6" s="1056"/>
      <c r="CDQ6" s="1056"/>
      <c r="CDR6" s="1056"/>
      <c r="CDS6" s="1056"/>
      <c r="CDT6" s="1056"/>
      <c r="CDU6" s="1056"/>
      <c r="CDV6" s="1056"/>
      <c r="CDW6" s="1056"/>
      <c r="CDX6" s="1056"/>
      <c r="CDY6" s="1056"/>
      <c r="CDZ6" s="1056"/>
      <c r="CEA6" s="1056"/>
      <c r="CEB6" s="1056"/>
      <c r="CEC6" s="1056"/>
      <c r="CED6" s="1056"/>
      <c r="CEE6" s="1056"/>
      <c r="CEF6" s="1056"/>
      <c r="CEG6" s="1056"/>
      <c r="CEH6" s="1056"/>
      <c r="CEI6" s="1056"/>
      <c r="CEJ6" s="1056"/>
      <c r="CEK6" s="1056"/>
      <c r="CEL6" s="1056"/>
      <c r="CEM6" s="1056"/>
      <c r="CEN6" s="1056"/>
      <c r="CEO6" s="1056"/>
      <c r="CEP6" s="1056"/>
      <c r="CEQ6" s="1056"/>
      <c r="CER6" s="1056"/>
      <c r="CES6" s="1056"/>
      <c r="CET6" s="1056"/>
      <c r="CEU6" s="1056"/>
      <c r="CEV6" s="1056"/>
      <c r="CEW6" s="1056"/>
      <c r="CEX6" s="1056"/>
      <c r="CEY6" s="1056"/>
      <c r="CEZ6" s="1056"/>
      <c r="CFA6" s="1056"/>
      <c r="CFB6" s="1056"/>
      <c r="CFC6" s="1056"/>
      <c r="CFD6" s="1056"/>
      <c r="CFE6" s="1056"/>
      <c r="CFF6" s="1056"/>
      <c r="CFG6" s="1056"/>
      <c r="CFH6" s="1056"/>
      <c r="CFI6" s="1056"/>
      <c r="CFJ6" s="1056"/>
      <c r="CFK6" s="1056"/>
      <c r="CFL6" s="1056"/>
      <c r="CFM6" s="1056"/>
      <c r="CFN6" s="1056"/>
      <c r="CFO6" s="1056"/>
      <c r="CFP6" s="1056"/>
      <c r="CFQ6" s="1056"/>
      <c r="CFR6" s="1056"/>
      <c r="CFS6" s="1056"/>
      <c r="CFT6" s="1056"/>
      <c r="CFU6" s="1056"/>
      <c r="CFV6" s="1056"/>
      <c r="CFW6" s="1056"/>
      <c r="CFX6" s="1056"/>
      <c r="CFY6" s="1056"/>
      <c r="CFZ6" s="1056"/>
      <c r="CGA6" s="1056"/>
      <c r="CGB6" s="1056"/>
      <c r="CGC6" s="1056"/>
      <c r="CGD6" s="1056"/>
      <c r="CGE6" s="1056"/>
      <c r="CGF6" s="1056"/>
      <c r="CGG6" s="1056"/>
      <c r="CGH6" s="1056"/>
      <c r="CGI6" s="1056"/>
      <c r="CGJ6" s="1056"/>
      <c r="CGK6" s="1056"/>
      <c r="CGL6" s="1056"/>
      <c r="CGM6" s="1056"/>
      <c r="CGN6" s="1056"/>
      <c r="CGO6" s="1056"/>
      <c r="CGP6" s="1056"/>
      <c r="CGQ6" s="1056"/>
      <c r="CGR6" s="1056"/>
      <c r="CGS6" s="1056"/>
      <c r="CGT6" s="1056"/>
      <c r="CGU6" s="1056"/>
      <c r="CGV6" s="1056"/>
      <c r="CGW6" s="1056"/>
      <c r="CGX6" s="1056"/>
      <c r="CGY6" s="1056"/>
      <c r="CGZ6" s="1056"/>
      <c r="CHA6" s="1056"/>
      <c r="CHB6" s="1056"/>
      <c r="CHC6" s="1056"/>
      <c r="CHD6" s="1056"/>
      <c r="CHE6" s="1056"/>
      <c r="CHF6" s="1056"/>
      <c r="CHG6" s="1056"/>
      <c r="CHH6" s="1056"/>
      <c r="CHI6" s="1056"/>
      <c r="CHJ6" s="1056"/>
      <c r="CHK6" s="1056"/>
      <c r="CHL6" s="1056"/>
      <c r="CHM6" s="1056"/>
      <c r="CHN6" s="1056"/>
      <c r="CHO6" s="1056"/>
      <c r="CHP6" s="1056"/>
      <c r="CHQ6" s="1056"/>
      <c r="CHR6" s="1056"/>
      <c r="CHS6" s="1056"/>
      <c r="CHT6" s="1056"/>
      <c r="CHU6" s="1056"/>
      <c r="CHV6" s="1056"/>
      <c r="CHW6" s="1056"/>
      <c r="CHX6" s="1056"/>
      <c r="CHY6" s="1056"/>
      <c r="CHZ6" s="1056"/>
      <c r="CIA6" s="1056"/>
      <c r="CIB6" s="1056"/>
      <c r="CIC6" s="1056"/>
      <c r="CID6" s="1056"/>
      <c r="CIE6" s="1056"/>
      <c r="CIF6" s="1056"/>
      <c r="CIG6" s="1056"/>
      <c r="CIH6" s="1056"/>
      <c r="CII6" s="1056"/>
      <c r="CIJ6" s="1056"/>
      <c r="CIK6" s="1056"/>
      <c r="CIL6" s="1056"/>
      <c r="CIM6" s="1056"/>
      <c r="CIN6" s="1056"/>
      <c r="CIO6" s="1056"/>
      <c r="CIP6" s="1056"/>
      <c r="CIQ6" s="1056"/>
      <c r="CIR6" s="1056"/>
      <c r="CIS6" s="1056"/>
      <c r="CIT6" s="1056"/>
      <c r="CIU6" s="1056"/>
      <c r="CIV6" s="1056"/>
      <c r="CIW6" s="1056"/>
      <c r="CIX6" s="1056"/>
      <c r="CIY6" s="1056"/>
      <c r="CIZ6" s="1056"/>
      <c r="CJA6" s="1056"/>
      <c r="CJB6" s="1056"/>
      <c r="CJC6" s="1056"/>
      <c r="CJD6" s="1056"/>
      <c r="CJE6" s="1056"/>
      <c r="CJF6" s="1056"/>
      <c r="CJG6" s="1056"/>
      <c r="CJH6" s="1056"/>
      <c r="CJI6" s="1056"/>
      <c r="CJJ6" s="1056"/>
      <c r="CJK6" s="1056"/>
      <c r="CJL6" s="1056"/>
      <c r="CJM6" s="1056"/>
      <c r="CJN6" s="1056"/>
      <c r="CJO6" s="1056"/>
      <c r="CJP6" s="1056"/>
      <c r="CJQ6" s="1056"/>
      <c r="CJR6" s="1056"/>
      <c r="CJS6" s="1056"/>
      <c r="CJT6" s="1056"/>
      <c r="CJU6" s="1056"/>
      <c r="CJV6" s="1056"/>
      <c r="CJW6" s="1056"/>
      <c r="CJX6" s="1056"/>
      <c r="CJY6" s="1056"/>
      <c r="CJZ6" s="1056"/>
      <c r="CKA6" s="1056"/>
      <c r="CKB6" s="1056"/>
      <c r="CKC6" s="1056"/>
      <c r="CKD6" s="1056"/>
      <c r="CKE6" s="1056"/>
      <c r="CKF6" s="1056"/>
      <c r="CKG6" s="1056"/>
      <c r="CKH6" s="1056"/>
      <c r="CKI6" s="1056"/>
      <c r="CKJ6" s="1056"/>
      <c r="CKK6" s="1056"/>
      <c r="CKL6" s="1056"/>
      <c r="CKM6" s="1056"/>
      <c r="CKN6" s="1056"/>
      <c r="CKO6" s="1056"/>
      <c r="CKP6" s="1056"/>
      <c r="CKQ6" s="1056"/>
      <c r="CKR6" s="1056"/>
      <c r="CKS6" s="1056"/>
      <c r="CKT6" s="1056"/>
      <c r="CKU6" s="1056"/>
      <c r="CKV6" s="1056"/>
      <c r="CKW6" s="1056"/>
      <c r="CKX6" s="1056"/>
      <c r="CKY6" s="1056"/>
      <c r="CKZ6" s="1056"/>
      <c r="CLA6" s="1056"/>
      <c r="CLB6" s="1056"/>
      <c r="CLC6" s="1056"/>
      <c r="CLD6" s="1056"/>
      <c r="CLE6" s="1056"/>
      <c r="CLF6" s="1056"/>
      <c r="CLG6" s="1056"/>
      <c r="CLH6" s="1056"/>
      <c r="CLI6" s="1056"/>
      <c r="CLJ6" s="1056"/>
      <c r="CLK6" s="1056"/>
      <c r="CLL6" s="1056"/>
      <c r="CLM6" s="1056"/>
      <c r="CLN6" s="1056"/>
      <c r="CLO6" s="1056"/>
      <c r="CLP6" s="1056"/>
      <c r="CLQ6" s="1056"/>
      <c r="CLR6" s="1056"/>
      <c r="CLS6" s="1056"/>
      <c r="CLT6" s="1056"/>
      <c r="CLU6" s="1056"/>
      <c r="CLV6" s="1056"/>
      <c r="CLW6" s="1056"/>
      <c r="CLX6" s="1056"/>
      <c r="CLY6" s="1056"/>
      <c r="CLZ6" s="1056"/>
      <c r="CMA6" s="1056"/>
      <c r="CMB6" s="1056"/>
      <c r="CMC6" s="1056"/>
      <c r="CMD6" s="1056"/>
      <c r="CME6" s="1056"/>
      <c r="CMF6" s="1056"/>
      <c r="CMG6" s="1056"/>
      <c r="CMH6" s="1056"/>
      <c r="CMI6" s="1056"/>
      <c r="CMJ6" s="1056"/>
      <c r="CMK6" s="1056"/>
      <c r="CML6" s="1056"/>
      <c r="CMM6" s="1056"/>
      <c r="CMN6" s="1056"/>
      <c r="CMO6" s="1056"/>
      <c r="CMP6" s="1056"/>
      <c r="CMQ6" s="1056"/>
      <c r="CMR6" s="1056"/>
      <c r="CMS6" s="1056"/>
      <c r="CMT6" s="1056"/>
      <c r="CMU6" s="1056"/>
      <c r="CMV6" s="1056"/>
      <c r="CMW6" s="1056"/>
      <c r="CMX6" s="1056"/>
      <c r="CMY6" s="1056"/>
      <c r="CMZ6" s="1056"/>
      <c r="CNA6" s="1056"/>
      <c r="CNB6" s="1056"/>
      <c r="CNC6" s="1056"/>
      <c r="CND6" s="1056"/>
      <c r="CNE6" s="1056"/>
      <c r="CNF6" s="1056"/>
      <c r="CNG6" s="1056"/>
      <c r="CNH6" s="1056"/>
      <c r="CNI6" s="1056"/>
      <c r="CNJ6" s="1056"/>
      <c r="CNK6" s="1056"/>
      <c r="CNL6" s="1056"/>
      <c r="CNM6" s="1056"/>
      <c r="CNN6" s="1056"/>
      <c r="CNO6" s="1056"/>
      <c r="CNP6" s="1056"/>
      <c r="CNQ6" s="1056"/>
      <c r="CNR6" s="1056"/>
      <c r="CNS6" s="1056"/>
      <c r="CNT6" s="1056"/>
      <c r="CNU6" s="1056"/>
      <c r="CNV6" s="1056"/>
      <c r="CNW6" s="1056"/>
      <c r="CNX6" s="1056"/>
      <c r="CNY6" s="1056"/>
      <c r="CNZ6" s="1056"/>
      <c r="COA6" s="1056"/>
      <c r="COB6" s="1056"/>
      <c r="COC6" s="1056"/>
      <c r="COD6" s="1056"/>
      <c r="COE6" s="1056"/>
      <c r="COF6" s="1056"/>
      <c r="COG6" s="1056"/>
      <c r="COH6" s="1056"/>
      <c r="COI6" s="1056"/>
      <c r="COJ6" s="1056"/>
      <c r="COK6" s="1056"/>
      <c r="COL6" s="1056"/>
      <c r="COM6" s="1056"/>
      <c r="CON6" s="1056"/>
      <c r="COO6" s="1056"/>
      <c r="COP6" s="1056"/>
      <c r="COQ6" s="1056"/>
      <c r="COR6" s="1056"/>
      <c r="COS6" s="1056"/>
      <c r="COT6" s="1056"/>
      <c r="COU6" s="1056"/>
      <c r="COV6" s="1056"/>
      <c r="COW6" s="1056"/>
      <c r="COX6" s="1056"/>
      <c r="COY6" s="1056"/>
      <c r="COZ6" s="1056"/>
      <c r="CPA6" s="1056"/>
      <c r="CPB6" s="1056"/>
      <c r="CPC6" s="1056"/>
      <c r="CPD6" s="1056"/>
      <c r="CPE6" s="1056"/>
      <c r="CPF6" s="1056"/>
      <c r="CPG6" s="1056"/>
      <c r="CPH6" s="1056"/>
      <c r="CPI6" s="1056"/>
      <c r="CPJ6" s="1056"/>
      <c r="CPK6" s="1056"/>
      <c r="CPL6" s="1056"/>
      <c r="CPM6" s="1056"/>
      <c r="CPN6" s="1056"/>
      <c r="CPO6" s="1056"/>
      <c r="CPP6" s="1056"/>
      <c r="CPQ6" s="1056"/>
      <c r="CPR6" s="1056"/>
      <c r="CPS6" s="1056"/>
      <c r="CPT6" s="1056"/>
      <c r="CPU6" s="1056"/>
      <c r="CPV6" s="1056"/>
      <c r="CPW6" s="1056"/>
      <c r="CPX6" s="1056"/>
      <c r="CPY6" s="1056"/>
      <c r="CPZ6" s="1056"/>
      <c r="CQA6" s="1056"/>
      <c r="CQB6" s="1056"/>
      <c r="CQC6" s="1056"/>
      <c r="CQD6" s="1056"/>
      <c r="CQE6" s="1056"/>
      <c r="CQF6" s="1056"/>
      <c r="CQG6" s="1056"/>
      <c r="CQH6" s="1056"/>
      <c r="CQI6" s="1056"/>
      <c r="CQJ6" s="1056"/>
      <c r="CQK6" s="1056"/>
      <c r="CQL6" s="1056"/>
      <c r="CQM6" s="1056"/>
      <c r="CQN6" s="1056"/>
      <c r="CQO6" s="1056"/>
      <c r="CQP6" s="1056"/>
      <c r="CQQ6" s="1056"/>
      <c r="CQR6" s="1056"/>
      <c r="CQS6" s="1056"/>
      <c r="CQT6" s="1056"/>
      <c r="CQU6" s="1056"/>
      <c r="CQV6" s="1056"/>
      <c r="CQW6" s="1056"/>
      <c r="CQX6" s="1056"/>
      <c r="CQY6" s="1056"/>
      <c r="CQZ6" s="1056"/>
      <c r="CRA6" s="1056"/>
      <c r="CRB6" s="1056"/>
      <c r="CRC6" s="1056"/>
      <c r="CRD6" s="1056"/>
      <c r="CRE6" s="1056"/>
      <c r="CRF6" s="1056"/>
      <c r="CRG6" s="1056"/>
      <c r="CRH6" s="1056"/>
      <c r="CRI6" s="1056"/>
      <c r="CRJ6" s="1056"/>
      <c r="CRK6" s="1056"/>
      <c r="CRL6" s="1056"/>
      <c r="CRM6" s="1056"/>
      <c r="CRN6" s="1056"/>
      <c r="CRO6" s="1056"/>
      <c r="CRP6" s="1056"/>
      <c r="CRQ6" s="1056"/>
      <c r="CRR6" s="1056"/>
      <c r="CRS6" s="1056"/>
      <c r="CRT6" s="1056"/>
      <c r="CRU6" s="1056"/>
      <c r="CRV6" s="1056"/>
      <c r="CRW6" s="1056"/>
      <c r="CRX6" s="1056"/>
      <c r="CRY6" s="1056"/>
      <c r="CRZ6" s="1056"/>
      <c r="CSA6" s="1056"/>
      <c r="CSB6" s="1056"/>
      <c r="CSC6" s="1056"/>
      <c r="CSD6" s="1056"/>
      <c r="CSE6" s="1056"/>
      <c r="CSF6" s="1056"/>
      <c r="CSG6" s="1056"/>
      <c r="CSH6" s="1056"/>
      <c r="CSI6" s="1056"/>
      <c r="CSJ6" s="1056"/>
      <c r="CSK6" s="1056"/>
      <c r="CSL6" s="1056"/>
      <c r="CSM6" s="1056"/>
      <c r="CSN6" s="1056"/>
      <c r="CSO6" s="1056"/>
      <c r="CSP6" s="1056"/>
      <c r="CSQ6" s="1056"/>
      <c r="CSR6" s="1056"/>
      <c r="CSS6" s="1056"/>
      <c r="CST6" s="1056"/>
      <c r="CSU6" s="1056"/>
      <c r="CSV6" s="1056"/>
      <c r="CSW6" s="1056"/>
      <c r="CSX6" s="1056"/>
      <c r="CSY6" s="1056"/>
      <c r="CSZ6" s="1056"/>
      <c r="CTA6" s="1056"/>
      <c r="CTB6" s="1056"/>
      <c r="CTC6" s="1056"/>
      <c r="CTD6" s="1056"/>
      <c r="CTE6" s="1056"/>
      <c r="CTF6" s="1056"/>
      <c r="CTG6" s="1056"/>
      <c r="CTH6" s="1056"/>
      <c r="CTI6" s="1056"/>
      <c r="CTJ6" s="1056"/>
      <c r="CTK6" s="1056"/>
      <c r="CTL6" s="1056"/>
      <c r="CTM6" s="1056"/>
      <c r="CTN6" s="1056"/>
      <c r="CTO6" s="1056"/>
      <c r="CTP6" s="1056"/>
      <c r="CTQ6" s="1056"/>
      <c r="CTR6" s="1056"/>
      <c r="CTS6" s="1056"/>
      <c r="CTT6" s="1056"/>
      <c r="CTU6" s="1056"/>
      <c r="CTV6" s="1056"/>
      <c r="CTW6" s="1056"/>
      <c r="CTX6" s="1056"/>
      <c r="CTY6" s="1056"/>
      <c r="CTZ6" s="1056"/>
      <c r="CUA6" s="1056"/>
      <c r="CUB6" s="1056"/>
      <c r="CUC6" s="1056"/>
      <c r="CUD6" s="1056"/>
      <c r="CUE6" s="1056"/>
      <c r="CUF6" s="1056"/>
      <c r="CUG6" s="1056"/>
      <c r="CUH6" s="1056"/>
      <c r="CUI6" s="1056"/>
      <c r="CUJ6" s="1056"/>
      <c r="CUK6" s="1056"/>
      <c r="CUL6" s="1056"/>
      <c r="CUM6" s="1056"/>
      <c r="CUN6" s="1056"/>
      <c r="CUO6" s="1056"/>
      <c r="CUP6" s="1056"/>
      <c r="CUQ6" s="1056"/>
      <c r="CUR6" s="1056"/>
      <c r="CUS6" s="1056"/>
      <c r="CUT6" s="1056"/>
      <c r="CUU6" s="1056"/>
      <c r="CUV6" s="1056"/>
      <c r="CUW6" s="1056"/>
      <c r="CUX6" s="1056"/>
      <c r="CUY6" s="1056"/>
      <c r="CUZ6" s="1056"/>
      <c r="CVA6" s="1056"/>
      <c r="CVB6" s="1056"/>
      <c r="CVC6" s="1056"/>
      <c r="CVD6" s="1056"/>
      <c r="CVE6" s="1056"/>
      <c r="CVF6" s="1056"/>
      <c r="CVG6" s="1056"/>
      <c r="CVH6" s="1056"/>
      <c r="CVI6" s="1056"/>
      <c r="CVJ6" s="1056"/>
      <c r="CVK6" s="1056"/>
      <c r="CVL6" s="1056"/>
      <c r="CVM6" s="1056"/>
      <c r="CVN6" s="1056"/>
      <c r="CVO6" s="1056"/>
      <c r="CVP6" s="1056"/>
      <c r="CVQ6" s="1056"/>
      <c r="CVR6" s="1056"/>
      <c r="CVS6" s="1056"/>
      <c r="CVT6" s="1056"/>
      <c r="CVU6" s="1056"/>
      <c r="CVV6" s="1056"/>
      <c r="CVW6" s="1056"/>
      <c r="CVX6" s="1056"/>
      <c r="CVY6" s="1056"/>
      <c r="CVZ6" s="1056"/>
      <c r="CWA6" s="1056"/>
      <c r="CWB6" s="1056"/>
      <c r="CWC6" s="1056"/>
      <c r="CWD6" s="1056"/>
      <c r="CWE6" s="1056"/>
      <c r="CWF6" s="1056"/>
      <c r="CWG6" s="1056"/>
      <c r="CWH6" s="1056"/>
      <c r="CWI6" s="1056"/>
      <c r="CWJ6" s="1056"/>
      <c r="CWK6" s="1056"/>
      <c r="CWL6" s="1056"/>
      <c r="CWM6" s="1056"/>
      <c r="CWN6" s="1056"/>
      <c r="CWO6" s="1056"/>
      <c r="CWP6" s="1056"/>
      <c r="CWQ6" s="1056"/>
      <c r="CWR6" s="1056"/>
      <c r="CWS6" s="1056"/>
      <c r="CWT6" s="1056"/>
      <c r="CWU6" s="1056"/>
      <c r="CWV6" s="1056"/>
      <c r="CWW6" s="1056"/>
      <c r="CWX6" s="1056"/>
      <c r="CWY6" s="1056"/>
      <c r="CWZ6" s="1056"/>
      <c r="CXA6" s="1056"/>
      <c r="CXB6" s="1056"/>
      <c r="CXC6" s="1056"/>
      <c r="CXD6" s="1056"/>
      <c r="CXE6" s="1056"/>
      <c r="CXF6" s="1056"/>
      <c r="CXG6" s="1056"/>
      <c r="CXH6" s="1056"/>
      <c r="CXI6" s="1056"/>
      <c r="CXJ6" s="1056"/>
      <c r="CXK6" s="1056"/>
      <c r="CXL6" s="1056"/>
      <c r="CXM6" s="1056"/>
      <c r="CXN6" s="1056"/>
      <c r="CXO6" s="1056"/>
      <c r="CXP6" s="1056"/>
      <c r="CXQ6" s="1056"/>
      <c r="CXR6" s="1056"/>
      <c r="CXS6" s="1056"/>
      <c r="CXT6" s="1056"/>
      <c r="CXU6" s="1056"/>
      <c r="CXV6" s="1056"/>
      <c r="CXW6" s="1056"/>
      <c r="CXX6" s="1056"/>
      <c r="CXY6" s="1056"/>
      <c r="CXZ6" s="1056"/>
      <c r="CYA6" s="1056"/>
      <c r="CYB6" s="1056"/>
      <c r="CYC6" s="1056"/>
      <c r="CYD6" s="1056"/>
      <c r="CYE6" s="1056"/>
      <c r="CYF6" s="1056"/>
      <c r="CYG6" s="1056"/>
      <c r="CYH6" s="1056"/>
      <c r="CYI6" s="1056"/>
      <c r="CYJ6" s="1056"/>
      <c r="CYK6" s="1056"/>
      <c r="CYL6" s="1056"/>
      <c r="CYM6" s="1056"/>
      <c r="CYN6" s="1056"/>
      <c r="CYO6" s="1056"/>
      <c r="CYP6" s="1056"/>
      <c r="CYQ6" s="1056"/>
      <c r="CYR6" s="1056"/>
      <c r="CYS6" s="1056"/>
      <c r="CYT6" s="1056"/>
      <c r="CYU6" s="1056"/>
      <c r="CYV6" s="1056"/>
      <c r="CYW6" s="1056"/>
      <c r="CYX6" s="1056"/>
      <c r="CYY6" s="1056"/>
      <c r="CYZ6" s="1056"/>
      <c r="CZA6" s="1056"/>
      <c r="CZB6" s="1056"/>
      <c r="CZC6" s="1056"/>
      <c r="CZD6" s="1056"/>
      <c r="CZE6" s="1056"/>
      <c r="CZF6" s="1056"/>
      <c r="CZG6" s="1056"/>
      <c r="CZH6" s="1056"/>
      <c r="CZI6" s="1056"/>
      <c r="CZJ6" s="1056"/>
      <c r="CZK6" s="1056"/>
      <c r="CZL6" s="1056"/>
      <c r="CZM6" s="1056"/>
      <c r="CZN6" s="1056"/>
      <c r="CZO6" s="1056"/>
      <c r="CZP6" s="1056"/>
      <c r="CZQ6" s="1056"/>
      <c r="CZR6" s="1056"/>
      <c r="CZS6" s="1056"/>
      <c r="CZT6" s="1056"/>
      <c r="CZU6" s="1056"/>
      <c r="CZV6" s="1056"/>
      <c r="CZW6" s="1056"/>
      <c r="CZX6" s="1056"/>
      <c r="CZY6" s="1056"/>
      <c r="CZZ6" s="1056"/>
      <c r="DAA6" s="1056"/>
      <c r="DAB6" s="1056"/>
      <c r="DAC6" s="1056"/>
      <c r="DAD6" s="1056"/>
      <c r="DAE6" s="1056"/>
      <c r="DAF6" s="1056"/>
      <c r="DAG6" s="1056"/>
      <c r="DAH6" s="1056"/>
      <c r="DAI6" s="1056"/>
      <c r="DAJ6" s="1056"/>
      <c r="DAK6" s="1056"/>
      <c r="DAL6" s="1056"/>
      <c r="DAM6" s="1056"/>
      <c r="DAN6" s="1056"/>
      <c r="DAO6" s="1056"/>
      <c r="DAP6" s="1056"/>
      <c r="DAQ6" s="1056"/>
      <c r="DAR6" s="1056"/>
      <c r="DAS6" s="1056"/>
      <c r="DAT6" s="1056"/>
      <c r="DAU6" s="1056"/>
      <c r="DAV6" s="1056"/>
      <c r="DAW6" s="1056"/>
      <c r="DAX6" s="1056"/>
      <c r="DAY6" s="1056"/>
      <c r="DAZ6" s="1056"/>
      <c r="DBA6" s="1056"/>
      <c r="DBB6" s="1056"/>
      <c r="DBC6" s="1056"/>
      <c r="DBD6" s="1056"/>
      <c r="DBE6" s="1056"/>
      <c r="DBF6" s="1056"/>
      <c r="DBG6" s="1056"/>
      <c r="DBH6" s="1056"/>
      <c r="DBI6" s="1056"/>
      <c r="DBJ6" s="1056"/>
      <c r="DBK6" s="1056"/>
      <c r="DBL6" s="1056"/>
      <c r="DBM6" s="1056"/>
      <c r="DBN6" s="1056"/>
      <c r="DBO6" s="1056"/>
      <c r="DBP6" s="1056"/>
      <c r="DBQ6" s="1056"/>
      <c r="DBR6" s="1056"/>
      <c r="DBS6" s="1056"/>
      <c r="DBT6" s="1056"/>
      <c r="DBU6" s="1056"/>
      <c r="DBV6" s="1056"/>
      <c r="DBW6" s="1056"/>
      <c r="DBX6" s="1056"/>
      <c r="DBY6" s="1056"/>
      <c r="DBZ6" s="1056"/>
      <c r="DCA6" s="1056"/>
      <c r="DCB6" s="1056"/>
      <c r="DCC6" s="1056"/>
      <c r="DCD6" s="1056"/>
      <c r="DCE6" s="1056"/>
      <c r="DCF6" s="1056"/>
      <c r="DCG6" s="1056"/>
      <c r="DCH6" s="1056"/>
      <c r="DCI6" s="1056"/>
      <c r="DCJ6" s="1056"/>
      <c r="DCK6" s="1056"/>
      <c r="DCL6" s="1056"/>
      <c r="DCM6" s="1056"/>
      <c r="DCN6" s="1056"/>
      <c r="DCO6" s="1056"/>
      <c r="DCP6" s="1056"/>
      <c r="DCQ6" s="1056"/>
      <c r="DCR6" s="1056"/>
      <c r="DCS6" s="1056"/>
      <c r="DCT6" s="1056"/>
      <c r="DCU6" s="1056"/>
      <c r="DCV6" s="1056"/>
      <c r="DCW6" s="1056"/>
      <c r="DCX6" s="1056"/>
      <c r="DCY6" s="1056"/>
      <c r="DCZ6" s="1056"/>
      <c r="DDA6" s="1056"/>
      <c r="DDB6" s="1056"/>
      <c r="DDC6" s="1056"/>
      <c r="DDD6" s="1056"/>
      <c r="DDE6" s="1056"/>
      <c r="DDF6" s="1056"/>
      <c r="DDG6" s="1056"/>
      <c r="DDH6" s="1056"/>
      <c r="DDI6" s="1056"/>
      <c r="DDJ6" s="1056"/>
      <c r="DDK6" s="1056"/>
      <c r="DDL6" s="1056"/>
      <c r="DDM6" s="1056"/>
      <c r="DDN6" s="1056"/>
      <c r="DDO6" s="1056"/>
      <c r="DDP6" s="1056"/>
      <c r="DDQ6" s="1056"/>
      <c r="DDR6" s="1056"/>
      <c r="DDS6" s="1056"/>
      <c r="DDT6" s="1056"/>
      <c r="DDU6" s="1056"/>
      <c r="DDV6" s="1056"/>
      <c r="DDW6" s="1056"/>
      <c r="DDX6" s="1056"/>
      <c r="DDY6" s="1056"/>
      <c r="DDZ6" s="1056"/>
      <c r="DEA6" s="1056"/>
      <c r="DEB6" s="1056"/>
      <c r="DEC6" s="1056"/>
      <c r="DED6" s="1056"/>
      <c r="DEE6" s="1056"/>
      <c r="DEF6" s="1056"/>
      <c r="DEG6" s="1056"/>
      <c r="DEH6" s="1056"/>
      <c r="DEI6" s="1056"/>
      <c r="DEJ6" s="1056"/>
      <c r="DEK6" s="1056"/>
      <c r="DEL6" s="1056"/>
      <c r="DEM6" s="1056"/>
      <c r="DEN6" s="1056"/>
      <c r="DEO6" s="1056"/>
      <c r="DEP6" s="1056"/>
      <c r="DEQ6" s="1056"/>
      <c r="DER6" s="1056"/>
      <c r="DES6" s="1056"/>
      <c r="DET6" s="1056"/>
      <c r="DEU6" s="1056"/>
      <c r="DEV6" s="1056"/>
      <c r="DEW6" s="1056"/>
      <c r="DEX6" s="1056"/>
      <c r="DEY6" s="1056"/>
      <c r="DEZ6" s="1056"/>
      <c r="DFA6" s="1056"/>
      <c r="DFB6" s="1056"/>
      <c r="DFC6" s="1056"/>
      <c r="DFD6" s="1056"/>
      <c r="DFE6" s="1056"/>
      <c r="DFF6" s="1056"/>
      <c r="DFG6" s="1056"/>
      <c r="DFH6" s="1056"/>
      <c r="DFI6" s="1056"/>
      <c r="DFJ6" s="1056"/>
      <c r="DFK6" s="1056"/>
      <c r="DFL6" s="1056"/>
      <c r="DFM6" s="1056"/>
      <c r="DFN6" s="1056"/>
      <c r="DFO6" s="1056"/>
      <c r="DFP6" s="1056"/>
      <c r="DFQ6" s="1056"/>
      <c r="DFR6" s="1056"/>
      <c r="DFS6" s="1056"/>
      <c r="DFT6" s="1056"/>
      <c r="DFU6" s="1056"/>
      <c r="DFV6" s="1056"/>
      <c r="DFW6" s="1056"/>
      <c r="DFX6" s="1056"/>
      <c r="DFY6" s="1056"/>
      <c r="DFZ6" s="1056"/>
      <c r="DGA6" s="1056"/>
      <c r="DGB6" s="1056"/>
      <c r="DGC6" s="1056"/>
      <c r="DGD6" s="1056"/>
      <c r="DGE6" s="1056"/>
      <c r="DGF6" s="1056"/>
      <c r="DGG6" s="1056"/>
      <c r="DGH6" s="1056"/>
      <c r="DGI6" s="1056"/>
      <c r="DGJ6" s="1056"/>
      <c r="DGK6" s="1056"/>
      <c r="DGL6" s="1056"/>
      <c r="DGM6" s="1056"/>
      <c r="DGN6" s="1056"/>
      <c r="DGO6" s="1056"/>
      <c r="DGP6" s="1056"/>
      <c r="DGQ6" s="1056"/>
      <c r="DGR6" s="1056"/>
      <c r="DGS6" s="1056"/>
      <c r="DGT6" s="1056"/>
      <c r="DGU6" s="1056"/>
      <c r="DGV6" s="1056"/>
      <c r="DGW6" s="1056"/>
      <c r="DGX6" s="1056"/>
      <c r="DGY6" s="1056"/>
      <c r="DGZ6" s="1056"/>
      <c r="DHA6" s="1056"/>
      <c r="DHB6" s="1056"/>
      <c r="DHC6" s="1056"/>
      <c r="DHD6" s="1056"/>
      <c r="DHE6" s="1056"/>
      <c r="DHF6" s="1056"/>
      <c r="DHG6" s="1056"/>
      <c r="DHH6" s="1056"/>
      <c r="DHI6" s="1056"/>
      <c r="DHJ6" s="1056"/>
      <c r="DHK6" s="1056"/>
      <c r="DHL6" s="1056"/>
      <c r="DHM6" s="1056"/>
      <c r="DHN6" s="1056"/>
      <c r="DHO6" s="1056"/>
      <c r="DHP6" s="1056"/>
      <c r="DHQ6" s="1056"/>
      <c r="DHR6" s="1056"/>
      <c r="DHS6" s="1056"/>
      <c r="DHT6" s="1056"/>
      <c r="DHU6" s="1056"/>
      <c r="DHV6" s="1056"/>
      <c r="DHW6" s="1056"/>
      <c r="DHX6" s="1056"/>
      <c r="DHY6" s="1056"/>
      <c r="DHZ6" s="1056"/>
      <c r="DIA6" s="1056"/>
      <c r="DIB6" s="1056"/>
      <c r="DIC6" s="1056"/>
      <c r="DID6" s="1056"/>
      <c r="DIE6" s="1056"/>
      <c r="DIF6" s="1056"/>
      <c r="DIG6" s="1056"/>
      <c r="DIH6" s="1056"/>
      <c r="DII6" s="1056"/>
      <c r="DIJ6" s="1056"/>
      <c r="DIK6" s="1056"/>
      <c r="DIL6" s="1056"/>
      <c r="DIM6" s="1056"/>
      <c r="DIN6" s="1056"/>
      <c r="DIO6" s="1056"/>
      <c r="DIP6" s="1056"/>
      <c r="DIQ6" s="1056"/>
      <c r="DIR6" s="1056"/>
      <c r="DIS6" s="1056"/>
      <c r="DIT6" s="1056"/>
      <c r="DIU6" s="1056"/>
      <c r="DIV6" s="1056"/>
      <c r="DIW6" s="1056"/>
      <c r="DIX6" s="1056"/>
      <c r="DIY6" s="1056"/>
      <c r="DIZ6" s="1056"/>
      <c r="DJA6" s="1056"/>
      <c r="DJB6" s="1056"/>
      <c r="DJC6" s="1056"/>
      <c r="DJD6" s="1056"/>
      <c r="DJE6" s="1056"/>
      <c r="DJF6" s="1056"/>
      <c r="DJG6" s="1056"/>
      <c r="DJH6" s="1056"/>
      <c r="DJI6" s="1056"/>
      <c r="DJJ6" s="1056"/>
      <c r="DJK6" s="1056"/>
      <c r="DJL6" s="1056"/>
      <c r="DJM6" s="1056"/>
      <c r="DJN6" s="1056"/>
      <c r="DJO6" s="1056"/>
      <c r="DJP6" s="1056"/>
      <c r="DJQ6" s="1056"/>
      <c r="DJR6" s="1056"/>
      <c r="DJS6" s="1056"/>
      <c r="DJT6" s="1056"/>
      <c r="DJU6" s="1056"/>
      <c r="DJV6" s="1056"/>
      <c r="DJW6" s="1056"/>
      <c r="DJX6" s="1056"/>
      <c r="DJY6" s="1056"/>
      <c r="DJZ6" s="1056"/>
      <c r="DKA6" s="1056"/>
      <c r="DKB6" s="1056"/>
      <c r="DKC6" s="1056"/>
      <c r="DKD6" s="1056"/>
      <c r="DKE6" s="1056"/>
      <c r="DKF6" s="1056"/>
      <c r="DKG6" s="1056"/>
      <c r="DKH6" s="1056"/>
      <c r="DKI6" s="1056"/>
      <c r="DKJ6" s="1056"/>
      <c r="DKK6" s="1056"/>
      <c r="DKL6" s="1056"/>
      <c r="DKM6" s="1056"/>
      <c r="DKN6" s="1056"/>
      <c r="DKO6" s="1056"/>
      <c r="DKP6" s="1056"/>
      <c r="DKQ6" s="1056"/>
      <c r="DKR6" s="1056"/>
      <c r="DKS6" s="1056"/>
      <c r="DKT6" s="1056"/>
      <c r="DKU6" s="1056"/>
      <c r="DKV6" s="1056"/>
      <c r="DKW6" s="1056"/>
      <c r="DKX6" s="1056"/>
      <c r="DKY6" s="1056"/>
      <c r="DKZ6" s="1056"/>
      <c r="DLA6" s="1056"/>
      <c r="DLB6" s="1056"/>
      <c r="DLC6" s="1056"/>
      <c r="DLD6" s="1056"/>
      <c r="DLE6" s="1056"/>
      <c r="DLF6" s="1056"/>
      <c r="DLG6" s="1056"/>
      <c r="DLH6" s="1056"/>
      <c r="DLI6" s="1056"/>
      <c r="DLJ6" s="1056"/>
      <c r="DLK6" s="1056"/>
      <c r="DLL6" s="1056"/>
      <c r="DLM6" s="1056"/>
      <c r="DLN6" s="1056"/>
      <c r="DLO6" s="1056"/>
      <c r="DLP6" s="1056"/>
      <c r="DLQ6" s="1056"/>
      <c r="DLR6" s="1056"/>
      <c r="DLS6" s="1056"/>
      <c r="DLT6" s="1056"/>
      <c r="DLU6" s="1056"/>
      <c r="DLV6" s="1056"/>
      <c r="DLW6" s="1056"/>
      <c r="DLX6" s="1056"/>
      <c r="DLY6" s="1056"/>
      <c r="DLZ6" s="1056"/>
      <c r="DMA6" s="1056"/>
      <c r="DMB6" s="1056"/>
      <c r="DMC6" s="1056"/>
      <c r="DMD6" s="1056"/>
      <c r="DME6" s="1056"/>
      <c r="DMF6" s="1056"/>
      <c r="DMG6" s="1056"/>
      <c r="DMH6" s="1056"/>
      <c r="DMI6" s="1056"/>
      <c r="DMJ6" s="1056"/>
      <c r="DMK6" s="1056"/>
      <c r="DML6" s="1056"/>
      <c r="DMM6" s="1056"/>
      <c r="DMN6" s="1056"/>
      <c r="DMO6" s="1056"/>
      <c r="DMP6" s="1056"/>
      <c r="DMQ6" s="1056"/>
      <c r="DMR6" s="1056"/>
      <c r="DMS6" s="1056"/>
      <c r="DMT6" s="1056"/>
      <c r="DMU6" s="1056"/>
      <c r="DMV6" s="1056"/>
      <c r="DMW6" s="1056"/>
      <c r="DMX6" s="1056"/>
      <c r="DMY6" s="1056"/>
      <c r="DMZ6" s="1056"/>
      <c r="DNA6" s="1056"/>
      <c r="DNB6" s="1056"/>
      <c r="DNC6" s="1056"/>
      <c r="DND6" s="1056"/>
      <c r="DNE6" s="1056"/>
      <c r="DNF6" s="1056"/>
      <c r="DNG6" s="1056"/>
      <c r="DNH6" s="1056"/>
      <c r="DNI6" s="1056"/>
      <c r="DNJ6" s="1056"/>
      <c r="DNK6" s="1056"/>
      <c r="DNL6" s="1056"/>
      <c r="DNM6" s="1056"/>
      <c r="DNN6" s="1056"/>
      <c r="DNO6" s="1056"/>
      <c r="DNP6" s="1056"/>
      <c r="DNQ6" s="1056"/>
      <c r="DNR6" s="1056"/>
      <c r="DNS6" s="1056"/>
      <c r="DNT6" s="1056"/>
      <c r="DNU6" s="1056"/>
      <c r="DNV6" s="1056"/>
      <c r="DNW6" s="1056"/>
      <c r="DNX6" s="1056"/>
      <c r="DNY6" s="1056"/>
      <c r="DNZ6" s="1056"/>
      <c r="DOA6" s="1056"/>
      <c r="DOB6" s="1056"/>
      <c r="DOC6" s="1056"/>
      <c r="DOD6" s="1056"/>
      <c r="DOE6" s="1056"/>
      <c r="DOF6" s="1056"/>
      <c r="DOG6" s="1056"/>
      <c r="DOH6" s="1056"/>
      <c r="DOI6" s="1056"/>
      <c r="DOJ6" s="1056"/>
      <c r="DOK6" s="1056"/>
      <c r="DOL6" s="1056"/>
      <c r="DOM6" s="1056"/>
      <c r="DON6" s="1056"/>
      <c r="DOO6" s="1056"/>
      <c r="DOP6" s="1056"/>
      <c r="DOQ6" s="1056"/>
      <c r="DOR6" s="1056"/>
      <c r="DOS6" s="1056"/>
      <c r="DOT6" s="1056"/>
      <c r="DOU6" s="1056"/>
      <c r="DOV6" s="1056"/>
      <c r="DOW6" s="1056"/>
      <c r="DOX6" s="1056"/>
      <c r="DOY6" s="1056"/>
      <c r="DOZ6" s="1056"/>
      <c r="DPA6" s="1056"/>
      <c r="DPB6" s="1056"/>
      <c r="DPC6" s="1056"/>
      <c r="DPD6" s="1056"/>
      <c r="DPE6" s="1056"/>
      <c r="DPF6" s="1056"/>
      <c r="DPG6" s="1056"/>
      <c r="DPH6" s="1056"/>
      <c r="DPI6" s="1056"/>
      <c r="DPJ6" s="1056"/>
      <c r="DPK6" s="1056"/>
      <c r="DPL6" s="1056"/>
      <c r="DPM6" s="1056"/>
      <c r="DPN6" s="1056"/>
      <c r="DPO6" s="1056"/>
      <c r="DPP6" s="1056"/>
      <c r="DPQ6" s="1056"/>
      <c r="DPR6" s="1056"/>
      <c r="DPS6" s="1056"/>
      <c r="DPT6" s="1056"/>
      <c r="DPU6" s="1056"/>
      <c r="DPV6" s="1056"/>
      <c r="DPW6" s="1056"/>
      <c r="DPX6" s="1056"/>
      <c r="DPY6" s="1056"/>
      <c r="DPZ6" s="1056"/>
      <c r="DQA6" s="1056"/>
      <c r="DQB6" s="1056"/>
      <c r="DQC6" s="1056"/>
      <c r="DQD6" s="1056"/>
      <c r="DQE6" s="1056"/>
      <c r="DQF6" s="1056"/>
      <c r="DQG6" s="1056"/>
      <c r="DQH6" s="1056"/>
      <c r="DQI6" s="1056"/>
      <c r="DQJ6" s="1056"/>
      <c r="DQK6" s="1056"/>
      <c r="DQL6" s="1056"/>
      <c r="DQM6" s="1056"/>
      <c r="DQN6" s="1056"/>
      <c r="DQO6" s="1056"/>
      <c r="DQP6" s="1056"/>
      <c r="DQQ6" s="1056"/>
      <c r="DQR6" s="1056"/>
      <c r="DQS6" s="1056"/>
      <c r="DQT6" s="1056"/>
      <c r="DQU6" s="1056"/>
      <c r="DQV6" s="1056"/>
      <c r="DQW6" s="1056"/>
      <c r="DQX6" s="1056"/>
      <c r="DQY6" s="1056"/>
      <c r="DQZ6" s="1056"/>
      <c r="DRA6" s="1056"/>
      <c r="DRB6" s="1056"/>
      <c r="DRC6" s="1056"/>
      <c r="DRD6" s="1056"/>
      <c r="DRE6" s="1056"/>
      <c r="DRF6" s="1056"/>
      <c r="DRG6" s="1056"/>
      <c r="DRH6" s="1056"/>
      <c r="DRI6" s="1056"/>
      <c r="DRJ6" s="1056"/>
      <c r="DRK6" s="1056"/>
      <c r="DRL6" s="1056"/>
      <c r="DRM6" s="1056"/>
      <c r="DRN6" s="1056"/>
      <c r="DRO6" s="1056"/>
      <c r="DRP6" s="1056"/>
      <c r="DRQ6" s="1056"/>
      <c r="DRR6" s="1056"/>
      <c r="DRS6" s="1056"/>
      <c r="DRT6" s="1056"/>
      <c r="DRU6" s="1056"/>
      <c r="DRV6" s="1056"/>
      <c r="DRW6" s="1056"/>
      <c r="DRX6" s="1056"/>
      <c r="DRY6" s="1056"/>
      <c r="DRZ6" s="1056"/>
      <c r="DSA6" s="1056"/>
      <c r="DSB6" s="1056"/>
      <c r="DSC6" s="1056"/>
      <c r="DSD6" s="1056"/>
      <c r="DSE6" s="1056"/>
      <c r="DSF6" s="1056"/>
      <c r="DSG6" s="1056"/>
      <c r="DSH6" s="1056"/>
      <c r="DSI6" s="1056"/>
      <c r="DSJ6" s="1056"/>
      <c r="DSK6" s="1056"/>
      <c r="DSL6" s="1056"/>
      <c r="DSM6" s="1056"/>
      <c r="DSN6" s="1056"/>
      <c r="DSO6" s="1056"/>
      <c r="DSP6" s="1056"/>
      <c r="DSQ6" s="1056"/>
      <c r="DSR6" s="1056"/>
      <c r="DSS6" s="1056"/>
      <c r="DST6" s="1056"/>
      <c r="DSU6" s="1056"/>
      <c r="DSV6" s="1056"/>
      <c r="DSW6" s="1056"/>
      <c r="DSX6" s="1056"/>
      <c r="DSY6" s="1056"/>
      <c r="DSZ6" s="1056"/>
      <c r="DTA6" s="1056"/>
      <c r="DTB6" s="1056"/>
      <c r="DTC6" s="1056"/>
      <c r="DTD6" s="1056"/>
      <c r="DTE6" s="1056"/>
      <c r="DTF6" s="1056"/>
      <c r="DTG6" s="1056"/>
      <c r="DTH6" s="1056"/>
      <c r="DTI6" s="1056"/>
      <c r="DTJ6" s="1056"/>
      <c r="DTK6" s="1056"/>
      <c r="DTL6" s="1056"/>
      <c r="DTM6" s="1056"/>
      <c r="DTN6" s="1056"/>
      <c r="DTO6" s="1056"/>
      <c r="DTP6" s="1056"/>
      <c r="DTQ6" s="1056"/>
      <c r="DTR6" s="1056"/>
      <c r="DTS6" s="1056"/>
      <c r="DTT6" s="1056"/>
      <c r="DTU6" s="1056"/>
      <c r="DTV6" s="1056"/>
      <c r="DTW6" s="1056"/>
      <c r="DTX6" s="1056"/>
      <c r="DTY6" s="1056"/>
      <c r="DTZ6" s="1056"/>
      <c r="DUA6" s="1056"/>
      <c r="DUB6" s="1056"/>
      <c r="DUC6" s="1056"/>
      <c r="DUD6" s="1056"/>
      <c r="DUE6" s="1056"/>
      <c r="DUF6" s="1056"/>
      <c r="DUG6" s="1056"/>
      <c r="DUH6" s="1056"/>
      <c r="DUI6" s="1056"/>
      <c r="DUJ6" s="1056"/>
      <c r="DUK6" s="1056"/>
      <c r="DUL6" s="1056"/>
      <c r="DUM6" s="1056"/>
      <c r="DUN6" s="1056"/>
      <c r="DUO6" s="1056"/>
      <c r="DUP6" s="1056"/>
      <c r="DUQ6" s="1056"/>
      <c r="DUR6" s="1056"/>
      <c r="DUS6" s="1056"/>
      <c r="DUT6" s="1056"/>
      <c r="DUU6" s="1056"/>
      <c r="DUV6" s="1056"/>
      <c r="DUW6" s="1056"/>
      <c r="DUX6" s="1056"/>
      <c r="DUY6" s="1056"/>
      <c r="DUZ6" s="1056"/>
      <c r="DVA6" s="1056"/>
      <c r="DVB6" s="1056"/>
      <c r="DVC6" s="1056"/>
      <c r="DVD6" s="1056"/>
      <c r="DVE6" s="1056"/>
      <c r="DVF6" s="1056"/>
      <c r="DVG6" s="1056"/>
      <c r="DVH6" s="1056"/>
      <c r="DVI6" s="1056"/>
      <c r="DVJ6" s="1056"/>
      <c r="DVK6" s="1056"/>
      <c r="DVL6" s="1056"/>
      <c r="DVM6" s="1056"/>
      <c r="DVN6" s="1056"/>
      <c r="DVO6" s="1056"/>
      <c r="DVP6" s="1056"/>
      <c r="DVQ6" s="1056"/>
      <c r="DVR6" s="1056"/>
      <c r="DVS6" s="1056"/>
      <c r="DVT6" s="1056"/>
      <c r="DVU6" s="1056"/>
      <c r="DVV6" s="1056"/>
      <c r="DVW6" s="1056"/>
      <c r="DVX6" s="1056"/>
      <c r="DVY6" s="1056"/>
      <c r="DVZ6" s="1056"/>
      <c r="DWA6" s="1056"/>
      <c r="DWB6" s="1056"/>
      <c r="DWC6" s="1056"/>
      <c r="DWD6" s="1056"/>
      <c r="DWE6" s="1056"/>
      <c r="DWF6" s="1056"/>
      <c r="DWG6" s="1056"/>
      <c r="DWH6" s="1056"/>
      <c r="DWI6" s="1056"/>
      <c r="DWJ6" s="1056"/>
      <c r="DWK6" s="1056"/>
      <c r="DWL6" s="1056"/>
      <c r="DWM6" s="1056"/>
      <c r="DWN6" s="1056"/>
      <c r="DWO6" s="1056"/>
      <c r="DWP6" s="1056"/>
      <c r="DWQ6" s="1056"/>
      <c r="DWR6" s="1056"/>
      <c r="DWS6" s="1056"/>
      <c r="DWT6" s="1056"/>
      <c r="DWU6" s="1056"/>
      <c r="DWV6" s="1056"/>
      <c r="DWW6" s="1056"/>
      <c r="DWX6" s="1056"/>
      <c r="DWY6" s="1056"/>
      <c r="DWZ6" s="1056"/>
      <c r="DXA6" s="1056"/>
      <c r="DXB6" s="1056"/>
      <c r="DXC6" s="1056"/>
      <c r="DXD6" s="1056"/>
      <c r="DXE6" s="1056"/>
      <c r="DXF6" s="1056"/>
      <c r="DXG6" s="1056"/>
      <c r="DXH6" s="1056"/>
      <c r="DXI6" s="1056"/>
      <c r="DXJ6" s="1056"/>
      <c r="DXK6" s="1056"/>
      <c r="DXL6" s="1056"/>
      <c r="DXM6" s="1056"/>
      <c r="DXN6" s="1056"/>
      <c r="DXO6" s="1056"/>
      <c r="DXP6" s="1056"/>
      <c r="DXQ6" s="1056"/>
      <c r="DXR6" s="1056"/>
      <c r="DXS6" s="1056"/>
      <c r="DXT6" s="1056"/>
      <c r="DXU6" s="1056"/>
      <c r="DXV6" s="1056"/>
      <c r="DXW6" s="1056"/>
      <c r="DXX6" s="1056"/>
      <c r="DXY6" s="1056"/>
      <c r="DXZ6" s="1056"/>
      <c r="DYA6" s="1056"/>
      <c r="DYB6" s="1056"/>
      <c r="DYC6" s="1056"/>
      <c r="DYD6" s="1056"/>
      <c r="DYE6" s="1056"/>
      <c r="DYF6" s="1056"/>
      <c r="DYG6" s="1056"/>
      <c r="DYH6" s="1056"/>
      <c r="DYI6" s="1056"/>
      <c r="DYJ6" s="1056"/>
      <c r="DYK6" s="1056"/>
      <c r="DYL6" s="1056"/>
      <c r="DYM6" s="1056"/>
      <c r="DYN6" s="1056"/>
      <c r="DYO6" s="1056"/>
      <c r="DYP6" s="1056"/>
      <c r="DYQ6" s="1056"/>
      <c r="DYR6" s="1056"/>
      <c r="DYS6" s="1056"/>
      <c r="DYT6" s="1056"/>
      <c r="DYU6" s="1056"/>
      <c r="DYV6" s="1056"/>
      <c r="DYW6" s="1056"/>
      <c r="DYX6" s="1056"/>
      <c r="DYY6" s="1056"/>
      <c r="DYZ6" s="1056"/>
      <c r="DZA6" s="1056"/>
      <c r="DZB6" s="1056"/>
      <c r="DZC6" s="1056"/>
      <c r="DZD6" s="1056"/>
      <c r="DZE6" s="1056"/>
      <c r="DZF6" s="1056"/>
      <c r="DZG6" s="1056"/>
      <c r="DZH6" s="1056"/>
      <c r="DZI6" s="1056"/>
      <c r="DZJ6" s="1056"/>
      <c r="DZK6" s="1056"/>
      <c r="DZL6" s="1056"/>
      <c r="DZM6" s="1056"/>
      <c r="DZN6" s="1056"/>
      <c r="DZO6" s="1056"/>
      <c r="DZP6" s="1056"/>
      <c r="DZQ6" s="1056"/>
      <c r="DZR6" s="1056"/>
      <c r="DZS6" s="1056"/>
      <c r="DZT6" s="1056"/>
      <c r="DZU6" s="1056"/>
      <c r="DZV6" s="1056"/>
      <c r="DZW6" s="1056"/>
      <c r="DZX6" s="1056"/>
      <c r="DZY6" s="1056"/>
      <c r="DZZ6" s="1056"/>
      <c r="EAA6" s="1056"/>
      <c r="EAB6" s="1056"/>
      <c r="EAC6" s="1056"/>
      <c r="EAD6" s="1056"/>
      <c r="EAE6" s="1056"/>
      <c r="EAF6" s="1056"/>
      <c r="EAG6" s="1056"/>
      <c r="EAH6" s="1056"/>
      <c r="EAI6" s="1056"/>
      <c r="EAJ6" s="1056"/>
      <c r="EAK6" s="1056"/>
      <c r="EAL6" s="1056"/>
      <c r="EAM6" s="1056"/>
      <c r="EAN6" s="1056"/>
      <c r="EAO6" s="1056"/>
      <c r="EAP6" s="1056"/>
      <c r="EAQ6" s="1056"/>
      <c r="EAR6" s="1056"/>
      <c r="EAS6" s="1056"/>
      <c r="EAT6" s="1056"/>
      <c r="EAU6" s="1056"/>
      <c r="EAV6" s="1056"/>
      <c r="EAW6" s="1056"/>
      <c r="EAX6" s="1056"/>
      <c r="EAY6" s="1056"/>
      <c r="EAZ6" s="1056"/>
      <c r="EBA6" s="1056"/>
      <c r="EBB6" s="1056"/>
      <c r="EBC6" s="1056"/>
      <c r="EBD6" s="1056"/>
      <c r="EBE6" s="1056"/>
      <c r="EBF6" s="1056"/>
      <c r="EBG6" s="1056"/>
      <c r="EBH6" s="1056"/>
      <c r="EBI6" s="1056"/>
      <c r="EBJ6" s="1056"/>
      <c r="EBK6" s="1056"/>
      <c r="EBL6" s="1056"/>
      <c r="EBM6" s="1056"/>
      <c r="EBN6" s="1056"/>
      <c r="EBO6" s="1056"/>
      <c r="EBP6" s="1056"/>
      <c r="EBQ6" s="1056"/>
      <c r="EBR6" s="1056"/>
      <c r="EBS6" s="1056"/>
      <c r="EBT6" s="1056"/>
      <c r="EBU6" s="1056"/>
      <c r="EBV6" s="1056"/>
      <c r="EBW6" s="1056"/>
      <c r="EBX6" s="1056"/>
      <c r="EBY6" s="1056"/>
      <c r="EBZ6" s="1056"/>
      <c r="ECA6" s="1056"/>
      <c r="ECB6" s="1056"/>
      <c r="ECC6" s="1056"/>
      <c r="ECD6" s="1056"/>
      <c r="ECE6" s="1056"/>
      <c r="ECF6" s="1056"/>
      <c r="ECG6" s="1056"/>
      <c r="ECH6" s="1056"/>
      <c r="ECI6" s="1056"/>
      <c r="ECJ6" s="1056"/>
      <c r="ECK6" s="1056"/>
      <c r="ECL6" s="1056"/>
      <c r="ECM6" s="1056"/>
      <c r="ECN6" s="1056"/>
      <c r="ECO6" s="1056"/>
      <c r="ECP6" s="1056"/>
      <c r="ECQ6" s="1056"/>
      <c r="ECR6" s="1056"/>
      <c r="ECS6" s="1056"/>
      <c r="ECT6" s="1056"/>
      <c r="ECU6" s="1056"/>
      <c r="ECV6" s="1056"/>
      <c r="ECW6" s="1056"/>
      <c r="ECX6" s="1056"/>
      <c r="ECY6" s="1056"/>
      <c r="ECZ6" s="1056"/>
      <c r="EDA6" s="1056"/>
      <c r="EDB6" s="1056"/>
      <c r="EDC6" s="1056"/>
      <c r="EDD6" s="1056"/>
      <c r="EDE6" s="1056"/>
      <c r="EDF6" s="1056"/>
      <c r="EDG6" s="1056"/>
      <c r="EDH6" s="1056"/>
      <c r="EDI6" s="1056"/>
      <c r="EDJ6" s="1056"/>
      <c r="EDK6" s="1056"/>
      <c r="EDL6" s="1056"/>
      <c r="EDM6" s="1056"/>
      <c r="EDN6" s="1056"/>
      <c r="EDO6" s="1056"/>
      <c r="EDP6" s="1056"/>
      <c r="EDQ6" s="1056"/>
      <c r="EDR6" s="1056"/>
      <c r="EDS6" s="1056"/>
      <c r="EDT6" s="1056"/>
      <c r="EDU6" s="1056"/>
      <c r="EDV6" s="1056"/>
      <c r="EDW6" s="1056"/>
      <c r="EDX6" s="1056"/>
      <c r="EDY6" s="1056"/>
      <c r="EDZ6" s="1056"/>
      <c r="EEA6" s="1056"/>
      <c r="EEB6" s="1056"/>
      <c r="EEC6" s="1056"/>
      <c r="EED6" s="1056"/>
      <c r="EEE6" s="1056"/>
      <c r="EEF6" s="1056"/>
      <c r="EEG6" s="1056"/>
      <c r="EEH6" s="1056"/>
      <c r="EEI6" s="1056"/>
      <c r="EEJ6" s="1056"/>
      <c r="EEK6" s="1056"/>
      <c r="EEL6" s="1056"/>
      <c r="EEM6" s="1056"/>
      <c r="EEN6" s="1056"/>
      <c r="EEO6" s="1056"/>
      <c r="EEP6" s="1056"/>
      <c r="EEQ6" s="1056"/>
      <c r="EER6" s="1056"/>
      <c r="EES6" s="1056"/>
      <c r="EET6" s="1056"/>
      <c r="EEU6" s="1056"/>
      <c r="EEV6" s="1056"/>
      <c r="EEW6" s="1056"/>
      <c r="EEX6" s="1056"/>
      <c r="EEY6" s="1056"/>
      <c r="EEZ6" s="1056"/>
      <c r="EFA6" s="1056"/>
      <c r="EFB6" s="1056"/>
      <c r="EFC6" s="1056"/>
      <c r="EFD6" s="1056"/>
      <c r="EFE6" s="1056"/>
      <c r="EFF6" s="1056"/>
      <c r="EFG6" s="1056"/>
      <c r="EFH6" s="1056"/>
      <c r="EFI6" s="1056"/>
      <c r="EFJ6" s="1056"/>
      <c r="EFK6" s="1056"/>
      <c r="EFL6" s="1056"/>
      <c r="EFM6" s="1056"/>
      <c r="EFN6" s="1056"/>
      <c r="EFO6" s="1056"/>
      <c r="EFP6" s="1056"/>
      <c r="EFQ6" s="1056"/>
      <c r="EFR6" s="1056"/>
      <c r="EFS6" s="1056"/>
      <c r="EFT6" s="1056"/>
      <c r="EFU6" s="1056"/>
      <c r="EFV6" s="1056"/>
      <c r="EFW6" s="1056"/>
      <c r="EFX6" s="1056"/>
      <c r="EFY6" s="1056"/>
      <c r="EFZ6" s="1056"/>
      <c r="EGA6" s="1056"/>
      <c r="EGB6" s="1056"/>
      <c r="EGC6" s="1056"/>
      <c r="EGD6" s="1056"/>
      <c r="EGE6" s="1056"/>
      <c r="EGF6" s="1056"/>
      <c r="EGG6" s="1056"/>
      <c r="EGH6" s="1056"/>
      <c r="EGI6" s="1056"/>
      <c r="EGJ6" s="1056"/>
      <c r="EGK6" s="1056"/>
      <c r="EGL6" s="1056"/>
      <c r="EGM6" s="1056"/>
      <c r="EGN6" s="1056"/>
      <c r="EGO6" s="1056"/>
      <c r="EGP6" s="1056"/>
      <c r="EGQ6" s="1056"/>
      <c r="EGR6" s="1056"/>
      <c r="EGS6" s="1056"/>
      <c r="EGT6" s="1056"/>
      <c r="EGU6" s="1056"/>
      <c r="EGV6" s="1056"/>
      <c r="EGW6" s="1056"/>
      <c r="EGX6" s="1056"/>
      <c r="EGY6" s="1056"/>
      <c r="EGZ6" s="1056"/>
      <c r="EHA6" s="1056"/>
      <c r="EHB6" s="1056"/>
      <c r="EHC6" s="1056"/>
      <c r="EHD6" s="1056"/>
      <c r="EHE6" s="1056"/>
      <c r="EHF6" s="1056"/>
      <c r="EHG6" s="1056"/>
      <c r="EHH6" s="1056"/>
      <c r="EHI6" s="1056"/>
      <c r="EHJ6" s="1056"/>
      <c r="EHK6" s="1056"/>
      <c r="EHL6" s="1056"/>
      <c r="EHM6" s="1056"/>
      <c r="EHN6" s="1056"/>
      <c r="EHO6" s="1056"/>
      <c r="EHP6" s="1056"/>
      <c r="EHQ6" s="1056"/>
      <c r="EHR6" s="1056"/>
      <c r="EHS6" s="1056"/>
      <c r="EHT6" s="1056"/>
      <c r="EHU6" s="1056"/>
      <c r="EHV6" s="1056"/>
      <c r="EHW6" s="1056"/>
      <c r="EHX6" s="1056"/>
      <c r="EHY6" s="1056"/>
      <c r="EHZ6" s="1056"/>
      <c r="EIA6" s="1056"/>
      <c r="EIB6" s="1056"/>
      <c r="EIC6" s="1056"/>
      <c r="EID6" s="1056"/>
      <c r="EIE6" s="1056"/>
      <c r="EIF6" s="1056"/>
      <c r="EIG6" s="1056"/>
      <c r="EIH6" s="1056"/>
      <c r="EII6" s="1056"/>
      <c r="EIJ6" s="1056"/>
      <c r="EIK6" s="1056"/>
      <c r="EIL6" s="1056"/>
      <c r="EIM6" s="1056"/>
      <c r="EIN6" s="1056"/>
      <c r="EIO6" s="1056"/>
      <c r="EIP6" s="1056"/>
      <c r="EIQ6" s="1056"/>
      <c r="EIR6" s="1056"/>
      <c r="EIS6" s="1056"/>
      <c r="EIT6" s="1056"/>
      <c r="EIU6" s="1056"/>
      <c r="EIV6" s="1056"/>
      <c r="EIW6" s="1056"/>
      <c r="EIX6" s="1056"/>
      <c r="EIY6" s="1056"/>
      <c r="EIZ6" s="1056"/>
      <c r="EJA6" s="1056"/>
      <c r="EJB6" s="1056"/>
      <c r="EJC6" s="1056"/>
      <c r="EJD6" s="1056"/>
      <c r="EJE6" s="1056"/>
      <c r="EJF6" s="1056"/>
      <c r="EJG6" s="1056"/>
      <c r="EJH6" s="1056"/>
      <c r="EJI6" s="1056"/>
      <c r="EJJ6" s="1056"/>
      <c r="EJK6" s="1056"/>
      <c r="EJL6" s="1056"/>
      <c r="EJM6" s="1056"/>
      <c r="EJN6" s="1056"/>
      <c r="EJO6" s="1056"/>
      <c r="EJP6" s="1056"/>
      <c r="EJQ6" s="1056"/>
      <c r="EJR6" s="1056"/>
      <c r="EJS6" s="1056"/>
      <c r="EJT6" s="1056"/>
      <c r="EJU6" s="1056"/>
      <c r="EJV6" s="1056"/>
      <c r="EJW6" s="1056"/>
      <c r="EJX6" s="1056"/>
      <c r="EJY6" s="1056"/>
      <c r="EJZ6" s="1056"/>
      <c r="EKA6" s="1056"/>
      <c r="EKB6" s="1056"/>
      <c r="EKC6" s="1056"/>
      <c r="EKD6" s="1056"/>
      <c r="EKE6" s="1056"/>
      <c r="EKF6" s="1056"/>
      <c r="EKG6" s="1056"/>
      <c r="EKH6" s="1056"/>
      <c r="EKI6" s="1056"/>
      <c r="EKJ6" s="1056"/>
      <c r="EKK6" s="1056"/>
      <c r="EKL6" s="1056"/>
      <c r="EKM6" s="1056"/>
      <c r="EKN6" s="1056"/>
      <c r="EKO6" s="1056"/>
      <c r="EKP6" s="1056"/>
      <c r="EKQ6" s="1056"/>
      <c r="EKR6" s="1056"/>
      <c r="EKS6" s="1056"/>
      <c r="EKT6" s="1056"/>
      <c r="EKU6" s="1056"/>
      <c r="EKV6" s="1056"/>
      <c r="EKW6" s="1056"/>
      <c r="EKX6" s="1056"/>
      <c r="EKY6" s="1056"/>
      <c r="EKZ6" s="1056"/>
      <c r="ELA6" s="1056"/>
      <c r="ELB6" s="1056"/>
      <c r="ELC6" s="1056"/>
      <c r="ELD6" s="1056"/>
      <c r="ELE6" s="1056"/>
      <c r="ELF6" s="1056"/>
      <c r="ELG6" s="1056"/>
      <c r="ELH6" s="1056"/>
      <c r="ELI6" s="1056"/>
      <c r="ELJ6" s="1056"/>
      <c r="ELK6" s="1056"/>
      <c r="ELL6" s="1056"/>
      <c r="ELM6" s="1056"/>
      <c r="ELN6" s="1056"/>
      <c r="ELO6" s="1056"/>
      <c r="ELP6" s="1056"/>
      <c r="ELQ6" s="1056"/>
      <c r="ELR6" s="1056"/>
      <c r="ELS6" s="1056"/>
      <c r="ELT6" s="1056"/>
      <c r="ELU6" s="1056"/>
      <c r="ELV6" s="1056"/>
      <c r="ELW6" s="1056"/>
      <c r="ELX6" s="1056"/>
      <c r="ELY6" s="1056"/>
      <c r="ELZ6" s="1056"/>
      <c r="EMA6" s="1056"/>
      <c r="EMB6" s="1056"/>
      <c r="EMC6" s="1056"/>
      <c r="EMD6" s="1056"/>
      <c r="EME6" s="1056"/>
      <c r="EMF6" s="1056"/>
      <c r="EMG6" s="1056"/>
      <c r="EMH6" s="1056"/>
      <c r="EMI6" s="1056"/>
      <c r="EMJ6" s="1056"/>
      <c r="EMK6" s="1056"/>
      <c r="EML6" s="1056"/>
      <c r="EMM6" s="1056"/>
      <c r="EMN6" s="1056"/>
      <c r="EMO6" s="1056"/>
      <c r="EMP6" s="1056"/>
      <c r="EMQ6" s="1056"/>
      <c r="EMR6" s="1056"/>
      <c r="EMS6" s="1056"/>
      <c r="EMT6" s="1056"/>
      <c r="EMU6" s="1056"/>
      <c r="EMV6" s="1056"/>
      <c r="EMW6" s="1056"/>
      <c r="EMX6" s="1056"/>
      <c r="EMY6" s="1056"/>
      <c r="EMZ6" s="1056"/>
      <c r="ENA6" s="1056"/>
      <c r="ENB6" s="1056"/>
      <c r="ENC6" s="1056"/>
      <c r="END6" s="1056"/>
      <c r="ENE6" s="1056"/>
      <c r="ENF6" s="1056"/>
      <c r="ENG6" s="1056"/>
      <c r="ENH6" s="1056"/>
      <c r="ENI6" s="1056"/>
      <c r="ENJ6" s="1056"/>
      <c r="ENK6" s="1056"/>
      <c r="ENL6" s="1056"/>
      <c r="ENM6" s="1056"/>
      <c r="ENN6" s="1056"/>
      <c r="ENO6" s="1056"/>
      <c r="ENP6" s="1056"/>
      <c r="ENQ6" s="1056"/>
      <c r="ENR6" s="1056"/>
      <c r="ENS6" s="1056"/>
      <c r="ENT6" s="1056"/>
      <c r="ENU6" s="1056"/>
      <c r="ENV6" s="1056"/>
      <c r="ENW6" s="1056"/>
      <c r="ENX6" s="1056"/>
      <c r="ENY6" s="1056"/>
      <c r="ENZ6" s="1056"/>
      <c r="EOA6" s="1056"/>
      <c r="EOB6" s="1056"/>
      <c r="EOC6" s="1056"/>
      <c r="EOD6" s="1056"/>
      <c r="EOE6" s="1056"/>
      <c r="EOF6" s="1056"/>
      <c r="EOG6" s="1056"/>
      <c r="EOH6" s="1056"/>
      <c r="EOI6" s="1056"/>
      <c r="EOJ6" s="1056"/>
      <c r="EOK6" s="1056"/>
      <c r="EOL6" s="1056"/>
      <c r="EOM6" s="1056"/>
      <c r="EON6" s="1056"/>
      <c r="EOO6" s="1056"/>
      <c r="EOP6" s="1056"/>
      <c r="EOQ6" s="1056"/>
      <c r="EOR6" s="1056"/>
      <c r="EOS6" s="1056"/>
      <c r="EOT6" s="1056"/>
      <c r="EOU6" s="1056"/>
      <c r="EOV6" s="1056"/>
      <c r="EOW6" s="1056"/>
      <c r="EOX6" s="1056"/>
      <c r="EOY6" s="1056"/>
      <c r="EOZ6" s="1056"/>
      <c r="EPA6" s="1056"/>
      <c r="EPB6" s="1056"/>
      <c r="EPC6" s="1056"/>
      <c r="EPD6" s="1056"/>
      <c r="EPE6" s="1056"/>
      <c r="EPF6" s="1056"/>
      <c r="EPG6" s="1056"/>
      <c r="EPH6" s="1056"/>
      <c r="EPI6" s="1056"/>
      <c r="EPJ6" s="1056"/>
      <c r="EPK6" s="1056"/>
      <c r="EPL6" s="1056"/>
      <c r="EPM6" s="1056"/>
      <c r="EPN6" s="1056"/>
      <c r="EPO6" s="1056"/>
      <c r="EPP6" s="1056"/>
      <c r="EPQ6" s="1056"/>
      <c r="EPR6" s="1056"/>
      <c r="EPS6" s="1056"/>
      <c r="EPT6" s="1056"/>
      <c r="EPU6" s="1056"/>
      <c r="EPV6" s="1056"/>
      <c r="EPW6" s="1056"/>
      <c r="EPX6" s="1056"/>
      <c r="EPY6" s="1056"/>
      <c r="EPZ6" s="1056"/>
      <c r="EQA6" s="1056"/>
      <c r="EQB6" s="1056"/>
      <c r="EQC6" s="1056"/>
      <c r="EQD6" s="1056"/>
      <c r="EQE6" s="1056"/>
      <c r="EQF6" s="1056"/>
      <c r="EQG6" s="1056"/>
      <c r="EQH6" s="1056"/>
      <c r="EQI6" s="1056"/>
      <c r="EQJ6" s="1056"/>
      <c r="EQK6" s="1056"/>
      <c r="EQL6" s="1056"/>
      <c r="EQM6" s="1056"/>
      <c r="EQN6" s="1056"/>
      <c r="EQO6" s="1056"/>
      <c r="EQP6" s="1056"/>
      <c r="EQQ6" s="1056"/>
      <c r="EQR6" s="1056"/>
      <c r="EQS6" s="1056"/>
      <c r="EQT6" s="1056"/>
      <c r="EQU6" s="1056"/>
      <c r="EQV6" s="1056"/>
      <c r="EQW6" s="1056"/>
      <c r="EQX6" s="1056"/>
      <c r="EQY6" s="1056"/>
      <c r="EQZ6" s="1056"/>
      <c r="ERA6" s="1056"/>
      <c r="ERB6" s="1056"/>
      <c r="ERC6" s="1056"/>
      <c r="ERD6" s="1056"/>
      <c r="ERE6" s="1056"/>
      <c r="ERF6" s="1056"/>
      <c r="ERG6" s="1056"/>
      <c r="ERH6" s="1056"/>
      <c r="ERI6" s="1056"/>
      <c r="ERJ6" s="1056"/>
      <c r="ERK6" s="1056"/>
      <c r="ERL6" s="1056"/>
      <c r="ERM6" s="1056"/>
      <c r="ERN6" s="1056"/>
      <c r="ERO6" s="1056"/>
      <c r="ERP6" s="1056"/>
      <c r="ERQ6" s="1056"/>
      <c r="ERR6" s="1056"/>
      <c r="ERS6" s="1056"/>
      <c r="ERT6" s="1056"/>
      <c r="ERU6" s="1056"/>
      <c r="ERV6" s="1056"/>
      <c r="ERW6" s="1056"/>
      <c r="ERX6" s="1056"/>
      <c r="ERY6" s="1056"/>
      <c r="ERZ6" s="1056"/>
      <c r="ESA6" s="1056"/>
      <c r="ESB6" s="1056"/>
      <c r="ESC6" s="1056"/>
      <c r="ESD6" s="1056"/>
      <c r="ESE6" s="1056"/>
      <c r="ESF6" s="1056"/>
      <c r="ESG6" s="1056"/>
      <c r="ESH6" s="1056"/>
      <c r="ESI6" s="1056"/>
      <c r="ESJ6" s="1056"/>
      <c r="ESK6" s="1056"/>
      <c r="ESL6" s="1056"/>
      <c r="ESM6" s="1056"/>
      <c r="ESN6" s="1056"/>
      <c r="ESO6" s="1056"/>
      <c r="ESP6" s="1056"/>
      <c r="ESQ6" s="1056"/>
      <c r="ESR6" s="1056"/>
      <c r="ESS6" s="1056"/>
      <c r="EST6" s="1056"/>
      <c r="ESU6" s="1056"/>
      <c r="ESV6" s="1056"/>
      <c r="ESW6" s="1056"/>
      <c r="ESX6" s="1056"/>
      <c r="ESY6" s="1056"/>
      <c r="ESZ6" s="1056"/>
      <c r="ETA6" s="1056"/>
      <c r="ETB6" s="1056"/>
      <c r="ETC6" s="1056"/>
      <c r="ETD6" s="1056"/>
      <c r="ETE6" s="1056"/>
      <c r="ETF6" s="1056"/>
      <c r="ETG6" s="1056"/>
      <c r="ETH6" s="1056"/>
      <c r="ETI6" s="1056"/>
      <c r="ETJ6" s="1056"/>
      <c r="ETK6" s="1056"/>
      <c r="ETL6" s="1056"/>
      <c r="ETM6" s="1056"/>
      <c r="ETN6" s="1056"/>
      <c r="ETO6" s="1056"/>
      <c r="ETP6" s="1056"/>
      <c r="ETQ6" s="1056"/>
      <c r="ETR6" s="1056"/>
      <c r="ETS6" s="1056"/>
      <c r="ETT6" s="1056"/>
      <c r="ETU6" s="1056"/>
      <c r="ETV6" s="1056"/>
      <c r="ETW6" s="1056"/>
      <c r="ETX6" s="1056"/>
      <c r="ETY6" s="1056"/>
      <c r="ETZ6" s="1056"/>
      <c r="EUA6" s="1056"/>
      <c r="EUB6" s="1056"/>
      <c r="EUC6" s="1056"/>
      <c r="EUD6" s="1056"/>
      <c r="EUE6" s="1056"/>
      <c r="EUF6" s="1056"/>
      <c r="EUG6" s="1056"/>
      <c r="EUH6" s="1056"/>
      <c r="EUI6" s="1056"/>
      <c r="EUJ6" s="1056"/>
      <c r="EUK6" s="1056"/>
      <c r="EUL6" s="1056"/>
      <c r="EUM6" s="1056"/>
      <c r="EUN6" s="1056"/>
      <c r="EUO6" s="1056"/>
      <c r="EUP6" s="1056"/>
      <c r="EUQ6" s="1056"/>
      <c r="EUR6" s="1056"/>
      <c r="EUS6" s="1056"/>
      <c r="EUT6" s="1056"/>
      <c r="EUU6" s="1056"/>
      <c r="EUV6" s="1056"/>
      <c r="EUW6" s="1056"/>
      <c r="EUX6" s="1056"/>
      <c r="EUY6" s="1056"/>
      <c r="EUZ6" s="1056"/>
      <c r="EVA6" s="1056"/>
      <c r="EVB6" s="1056"/>
      <c r="EVC6" s="1056"/>
      <c r="EVD6" s="1056"/>
      <c r="EVE6" s="1056"/>
      <c r="EVF6" s="1056"/>
      <c r="EVG6" s="1056"/>
      <c r="EVH6" s="1056"/>
      <c r="EVI6" s="1056"/>
      <c r="EVJ6" s="1056"/>
      <c r="EVK6" s="1056"/>
      <c r="EVL6" s="1056"/>
      <c r="EVM6" s="1056"/>
      <c r="EVN6" s="1056"/>
      <c r="EVO6" s="1056"/>
      <c r="EVP6" s="1056"/>
      <c r="EVQ6" s="1056"/>
      <c r="EVR6" s="1056"/>
      <c r="EVS6" s="1056"/>
      <c r="EVT6" s="1056"/>
      <c r="EVU6" s="1056"/>
      <c r="EVV6" s="1056"/>
      <c r="EVW6" s="1056"/>
      <c r="EVX6" s="1056"/>
      <c r="EVY6" s="1056"/>
      <c r="EVZ6" s="1056"/>
      <c r="EWA6" s="1056"/>
      <c r="EWB6" s="1056"/>
      <c r="EWC6" s="1056"/>
      <c r="EWD6" s="1056"/>
      <c r="EWE6" s="1056"/>
      <c r="EWF6" s="1056"/>
      <c r="EWG6" s="1056"/>
      <c r="EWH6" s="1056"/>
      <c r="EWI6" s="1056"/>
      <c r="EWJ6" s="1056"/>
      <c r="EWK6" s="1056"/>
      <c r="EWL6" s="1056"/>
      <c r="EWM6" s="1056"/>
      <c r="EWN6" s="1056"/>
      <c r="EWO6" s="1056"/>
      <c r="EWP6" s="1056"/>
      <c r="EWQ6" s="1056"/>
      <c r="EWR6" s="1056"/>
      <c r="EWS6" s="1056"/>
      <c r="EWT6" s="1056"/>
      <c r="EWU6" s="1056"/>
      <c r="EWV6" s="1056"/>
      <c r="EWW6" s="1056"/>
      <c r="EWX6" s="1056"/>
      <c r="EWY6" s="1056"/>
      <c r="EWZ6" s="1056"/>
      <c r="EXA6" s="1056"/>
      <c r="EXB6" s="1056"/>
      <c r="EXC6" s="1056"/>
      <c r="EXD6" s="1056"/>
      <c r="EXE6" s="1056"/>
      <c r="EXF6" s="1056"/>
      <c r="EXG6" s="1056"/>
      <c r="EXH6" s="1056"/>
      <c r="EXI6" s="1056"/>
      <c r="EXJ6" s="1056"/>
      <c r="EXK6" s="1056"/>
      <c r="EXL6" s="1056"/>
      <c r="EXM6" s="1056"/>
      <c r="EXN6" s="1056"/>
      <c r="EXO6" s="1056"/>
      <c r="EXP6" s="1056"/>
      <c r="EXQ6" s="1056"/>
      <c r="EXR6" s="1056"/>
      <c r="EXS6" s="1056"/>
      <c r="EXT6" s="1056"/>
      <c r="EXU6" s="1056"/>
      <c r="EXV6" s="1056"/>
      <c r="EXW6" s="1056"/>
      <c r="EXX6" s="1056"/>
      <c r="EXY6" s="1056"/>
      <c r="EXZ6" s="1056"/>
      <c r="EYA6" s="1056"/>
      <c r="EYB6" s="1056"/>
      <c r="EYC6" s="1056"/>
      <c r="EYD6" s="1056"/>
      <c r="EYE6" s="1056"/>
      <c r="EYF6" s="1056"/>
      <c r="EYG6" s="1056"/>
      <c r="EYH6" s="1056"/>
      <c r="EYI6" s="1056"/>
      <c r="EYJ6" s="1056"/>
      <c r="EYK6" s="1056"/>
      <c r="EYL6" s="1056"/>
      <c r="EYM6" s="1056"/>
      <c r="EYN6" s="1056"/>
      <c r="EYO6" s="1056"/>
      <c r="EYP6" s="1056"/>
      <c r="EYQ6" s="1056"/>
      <c r="EYR6" s="1056"/>
      <c r="EYS6" s="1056"/>
      <c r="EYT6" s="1056"/>
      <c r="EYU6" s="1056"/>
      <c r="EYV6" s="1056"/>
      <c r="EYW6" s="1056"/>
      <c r="EYX6" s="1056"/>
      <c r="EYY6" s="1056"/>
      <c r="EYZ6" s="1056"/>
      <c r="EZA6" s="1056"/>
      <c r="EZB6" s="1056"/>
      <c r="EZC6" s="1056"/>
      <c r="EZD6" s="1056"/>
      <c r="EZE6" s="1056"/>
      <c r="EZF6" s="1056"/>
      <c r="EZG6" s="1056"/>
      <c r="EZH6" s="1056"/>
      <c r="EZI6" s="1056"/>
      <c r="EZJ6" s="1056"/>
      <c r="EZK6" s="1056"/>
      <c r="EZL6" s="1056"/>
      <c r="EZM6" s="1056"/>
      <c r="EZN6" s="1056"/>
      <c r="EZO6" s="1056"/>
      <c r="EZP6" s="1056"/>
      <c r="EZQ6" s="1056"/>
      <c r="EZR6" s="1056"/>
      <c r="EZS6" s="1056"/>
      <c r="EZT6" s="1056"/>
      <c r="EZU6" s="1056"/>
      <c r="EZV6" s="1056"/>
      <c r="EZW6" s="1056"/>
      <c r="EZX6" s="1056"/>
      <c r="EZY6" s="1056"/>
      <c r="EZZ6" s="1056"/>
      <c r="FAA6" s="1056"/>
      <c r="FAB6" s="1056"/>
      <c r="FAC6" s="1056"/>
      <c r="FAD6" s="1056"/>
      <c r="FAE6" s="1056"/>
      <c r="FAF6" s="1056"/>
      <c r="FAG6" s="1056"/>
      <c r="FAH6" s="1056"/>
      <c r="FAI6" s="1056"/>
      <c r="FAJ6" s="1056"/>
      <c r="FAK6" s="1056"/>
      <c r="FAL6" s="1056"/>
      <c r="FAM6" s="1056"/>
      <c r="FAN6" s="1056"/>
      <c r="FAO6" s="1056"/>
      <c r="FAP6" s="1056"/>
      <c r="FAQ6" s="1056"/>
      <c r="FAR6" s="1056"/>
      <c r="FAS6" s="1056"/>
      <c r="FAT6" s="1056"/>
      <c r="FAU6" s="1056"/>
      <c r="FAV6" s="1056"/>
      <c r="FAW6" s="1056"/>
      <c r="FAX6" s="1056"/>
      <c r="FAY6" s="1056"/>
      <c r="FAZ6" s="1056"/>
      <c r="FBA6" s="1056"/>
      <c r="FBB6" s="1056"/>
      <c r="FBC6" s="1056"/>
      <c r="FBD6" s="1056"/>
      <c r="FBE6" s="1056"/>
      <c r="FBF6" s="1056"/>
      <c r="FBG6" s="1056"/>
      <c r="FBH6" s="1056"/>
      <c r="FBI6" s="1056"/>
      <c r="FBJ6" s="1056"/>
      <c r="FBK6" s="1056"/>
      <c r="FBL6" s="1056"/>
      <c r="FBM6" s="1056"/>
      <c r="FBN6" s="1056"/>
      <c r="FBO6" s="1056"/>
      <c r="FBP6" s="1056"/>
      <c r="FBQ6" s="1056"/>
      <c r="FBR6" s="1056"/>
      <c r="FBS6" s="1056"/>
      <c r="FBT6" s="1056"/>
      <c r="FBU6" s="1056"/>
      <c r="FBV6" s="1056"/>
      <c r="FBW6" s="1056"/>
      <c r="FBX6" s="1056"/>
      <c r="FBY6" s="1056"/>
      <c r="FBZ6" s="1056"/>
      <c r="FCA6" s="1056"/>
      <c r="FCB6" s="1056"/>
      <c r="FCC6" s="1056"/>
      <c r="FCD6" s="1056"/>
      <c r="FCE6" s="1056"/>
      <c r="FCF6" s="1056"/>
      <c r="FCG6" s="1056"/>
      <c r="FCH6" s="1056"/>
      <c r="FCI6" s="1056"/>
      <c r="FCJ6" s="1056"/>
      <c r="FCK6" s="1056"/>
      <c r="FCL6" s="1056"/>
      <c r="FCM6" s="1056"/>
      <c r="FCN6" s="1056"/>
      <c r="FCO6" s="1056"/>
      <c r="FCP6" s="1056"/>
      <c r="FCQ6" s="1056"/>
      <c r="FCR6" s="1056"/>
      <c r="FCS6" s="1056"/>
      <c r="FCT6" s="1056"/>
      <c r="FCU6" s="1056"/>
      <c r="FCV6" s="1056"/>
      <c r="FCW6" s="1056"/>
      <c r="FCX6" s="1056"/>
      <c r="FCY6" s="1056"/>
      <c r="FCZ6" s="1056"/>
      <c r="FDA6" s="1056"/>
      <c r="FDB6" s="1056"/>
      <c r="FDC6" s="1056"/>
      <c r="FDD6" s="1056"/>
      <c r="FDE6" s="1056"/>
      <c r="FDF6" s="1056"/>
      <c r="FDG6" s="1056"/>
      <c r="FDH6" s="1056"/>
      <c r="FDI6" s="1056"/>
      <c r="FDJ6" s="1056"/>
      <c r="FDK6" s="1056"/>
      <c r="FDL6" s="1056"/>
      <c r="FDM6" s="1056"/>
      <c r="FDN6" s="1056"/>
      <c r="FDO6" s="1056"/>
      <c r="FDP6" s="1056"/>
      <c r="FDQ6" s="1056"/>
      <c r="FDR6" s="1056"/>
      <c r="FDS6" s="1056"/>
      <c r="FDT6" s="1056"/>
      <c r="FDU6" s="1056"/>
      <c r="FDV6" s="1056"/>
      <c r="FDW6" s="1056"/>
      <c r="FDX6" s="1056"/>
      <c r="FDY6" s="1056"/>
      <c r="FDZ6" s="1056"/>
      <c r="FEA6" s="1056"/>
      <c r="FEB6" s="1056"/>
      <c r="FEC6" s="1056"/>
      <c r="FED6" s="1056"/>
      <c r="FEE6" s="1056"/>
      <c r="FEF6" s="1056"/>
      <c r="FEG6" s="1056"/>
      <c r="FEH6" s="1056"/>
      <c r="FEI6" s="1056"/>
      <c r="FEJ6" s="1056"/>
      <c r="FEK6" s="1056"/>
      <c r="FEL6" s="1056"/>
      <c r="FEM6" s="1056"/>
      <c r="FEN6" s="1056"/>
      <c r="FEO6" s="1056"/>
      <c r="FEP6" s="1056"/>
      <c r="FEQ6" s="1056"/>
      <c r="FER6" s="1056"/>
      <c r="FES6" s="1056"/>
      <c r="FET6" s="1056"/>
      <c r="FEU6" s="1056"/>
      <c r="FEV6" s="1056"/>
      <c r="FEW6" s="1056"/>
      <c r="FEX6" s="1056"/>
      <c r="FEY6" s="1056"/>
      <c r="FEZ6" s="1056"/>
      <c r="FFA6" s="1056"/>
      <c r="FFB6" s="1056"/>
      <c r="FFC6" s="1056"/>
      <c r="FFD6" s="1056"/>
      <c r="FFE6" s="1056"/>
      <c r="FFF6" s="1056"/>
      <c r="FFG6" s="1056"/>
      <c r="FFH6" s="1056"/>
      <c r="FFI6" s="1056"/>
      <c r="FFJ6" s="1056"/>
      <c r="FFK6" s="1056"/>
      <c r="FFL6" s="1056"/>
      <c r="FFM6" s="1056"/>
      <c r="FFN6" s="1056"/>
      <c r="FFO6" s="1056"/>
      <c r="FFP6" s="1056"/>
      <c r="FFQ6" s="1056"/>
      <c r="FFR6" s="1056"/>
      <c r="FFS6" s="1056"/>
      <c r="FFT6" s="1056"/>
      <c r="FFU6" s="1056"/>
      <c r="FFV6" s="1056"/>
      <c r="FFW6" s="1056"/>
      <c r="FFX6" s="1056"/>
      <c r="FFY6" s="1056"/>
      <c r="FFZ6" s="1056"/>
      <c r="FGA6" s="1056"/>
      <c r="FGB6" s="1056"/>
      <c r="FGC6" s="1056"/>
      <c r="FGD6" s="1056"/>
      <c r="FGE6" s="1056"/>
      <c r="FGF6" s="1056"/>
      <c r="FGG6" s="1056"/>
      <c r="FGH6" s="1056"/>
      <c r="FGI6" s="1056"/>
      <c r="FGJ6" s="1056"/>
      <c r="FGK6" s="1056"/>
      <c r="FGL6" s="1056"/>
      <c r="FGM6" s="1056"/>
      <c r="FGN6" s="1056"/>
      <c r="FGO6" s="1056"/>
      <c r="FGP6" s="1056"/>
      <c r="FGQ6" s="1056"/>
      <c r="FGR6" s="1056"/>
      <c r="FGS6" s="1056"/>
      <c r="FGT6" s="1056"/>
      <c r="FGU6" s="1056"/>
      <c r="FGV6" s="1056"/>
      <c r="FGW6" s="1056"/>
      <c r="FGX6" s="1056"/>
      <c r="FGY6" s="1056"/>
      <c r="FGZ6" s="1056"/>
      <c r="FHA6" s="1056"/>
      <c r="FHB6" s="1056"/>
      <c r="FHC6" s="1056"/>
      <c r="FHD6" s="1056"/>
      <c r="FHE6" s="1056"/>
      <c r="FHF6" s="1056"/>
      <c r="FHG6" s="1056"/>
      <c r="FHH6" s="1056"/>
      <c r="FHI6" s="1056"/>
      <c r="FHJ6" s="1056"/>
      <c r="FHK6" s="1056"/>
      <c r="FHL6" s="1056"/>
      <c r="FHM6" s="1056"/>
      <c r="FHN6" s="1056"/>
      <c r="FHO6" s="1056"/>
      <c r="FHP6" s="1056"/>
      <c r="FHQ6" s="1056"/>
      <c r="FHR6" s="1056"/>
      <c r="FHS6" s="1056"/>
      <c r="FHT6" s="1056"/>
      <c r="FHU6" s="1056"/>
      <c r="FHV6" s="1056"/>
      <c r="FHW6" s="1056"/>
      <c r="FHX6" s="1056"/>
      <c r="FHY6" s="1056"/>
      <c r="FHZ6" s="1056"/>
      <c r="FIA6" s="1056"/>
      <c r="FIB6" s="1056"/>
      <c r="FIC6" s="1056"/>
      <c r="FID6" s="1056"/>
      <c r="FIE6" s="1056"/>
      <c r="FIF6" s="1056"/>
      <c r="FIG6" s="1056"/>
      <c r="FIH6" s="1056"/>
      <c r="FII6" s="1056"/>
      <c r="FIJ6" s="1056"/>
      <c r="FIK6" s="1056"/>
      <c r="FIL6" s="1056"/>
      <c r="FIM6" s="1056"/>
      <c r="FIN6" s="1056"/>
      <c r="FIO6" s="1056"/>
      <c r="FIP6" s="1056"/>
      <c r="FIQ6" s="1056"/>
      <c r="FIR6" s="1056"/>
      <c r="FIS6" s="1056"/>
      <c r="FIT6" s="1056"/>
      <c r="FIU6" s="1056"/>
      <c r="FIV6" s="1056"/>
      <c r="FIW6" s="1056"/>
      <c r="FIX6" s="1056"/>
      <c r="FIY6" s="1056"/>
      <c r="FIZ6" s="1056"/>
      <c r="FJA6" s="1056"/>
      <c r="FJB6" s="1056"/>
      <c r="FJC6" s="1056"/>
      <c r="FJD6" s="1056"/>
      <c r="FJE6" s="1056"/>
      <c r="FJF6" s="1056"/>
      <c r="FJG6" s="1056"/>
      <c r="FJH6" s="1056"/>
      <c r="FJI6" s="1056"/>
      <c r="FJJ6" s="1056"/>
      <c r="FJK6" s="1056"/>
      <c r="FJL6" s="1056"/>
      <c r="FJM6" s="1056"/>
      <c r="FJN6" s="1056"/>
      <c r="FJO6" s="1056"/>
      <c r="FJP6" s="1056"/>
      <c r="FJQ6" s="1056"/>
      <c r="FJR6" s="1056"/>
      <c r="FJS6" s="1056"/>
      <c r="FJT6" s="1056"/>
      <c r="FJU6" s="1056"/>
      <c r="FJV6" s="1056"/>
      <c r="FJW6" s="1056"/>
      <c r="FJX6" s="1056"/>
      <c r="FJY6" s="1056"/>
      <c r="FJZ6" s="1056"/>
      <c r="FKA6" s="1056"/>
      <c r="FKB6" s="1056"/>
      <c r="FKC6" s="1056"/>
      <c r="FKD6" s="1056"/>
      <c r="FKE6" s="1056"/>
      <c r="FKF6" s="1056"/>
      <c r="FKG6" s="1056"/>
      <c r="FKH6" s="1056"/>
      <c r="FKI6" s="1056"/>
      <c r="FKJ6" s="1056"/>
      <c r="FKK6" s="1056"/>
      <c r="FKL6" s="1056"/>
      <c r="FKM6" s="1056"/>
      <c r="FKN6" s="1056"/>
      <c r="FKO6" s="1056"/>
      <c r="FKP6" s="1056"/>
      <c r="FKQ6" s="1056"/>
      <c r="FKR6" s="1056"/>
      <c r="FKS6" s="1056"/>
      <c r="FKT6" s="1056"/>
      <c r="FKU6" s="1056"/>
      <c r="FKV6" s="1056"/>
      <c r="FKW6" s="1056"/>
      <c r="FKX6" s="1056"/>
      <c r="FKY6" s="1056"/>
      <c r="FKZ6" s="1056"/>
      <c r="FLA6" s="1056"/>
      <c r="FLB6" s="1056"/>
      <c r="FLC6" s="1056"/>
      <c r="FLD6" s="1056"/>
      <c r="FLE6" s="1056"/>
      <c r="FLF6" s="1056"/>
      <c r="FLG6" s="1056"/>
      <c r="FLH6" s="1056"/>
      <c r="FLI6" s="1056"/>
      <c r="FLJ6" s="1056"/>
      <c r="FLK6" s="1056"/>
      <c r="FLL6" s="1056"/>
      <c r="FLM6" s="1056"/>
      <c r="FLN6" s="1056"/>
      <c r="FLO6" s="1056"/>
      <c r="FLP6" s="1056"/>
      <c r="FLQ6" s="1056"/>
      <c r="FLR6" s="1056"/>
      <c r="FLS6" s="1056"/>
      <c r="FLT6" s="1056"/>
      <c r="FLU6" s="1056"/>
      <c r="FLV6" s="1056"/>
      <c r="FLW6" s="1056"/>
      <c r="FLX6" s="1056"/>
      <c r="FLY6" s="1056"/>
      <c r="FLZ6" s="1056"/>
      <c r="FMA6" s="1056"/>
      <c r="FMB6" s="1056"/>
      <c r="FMC6" s="1056"/>
      <c r="FMD6" s="1056"/>
      <c r="FME6" s="1056"/>
      <c r="FMF6" s="1056"/>
      <c r="FMG6" s="1056"/>
      <c r="FMH6" s="1056"/>
      <c r="FMI6" s="1056"/>
      <c r="FMJ6" s="1056"/>
      <c r="FMK6" s="1056"/>
      <c r="FML6" s="1056"/>
      <c r="FMM6" s="1056"/>
      <c r="FMN6" s="1056"/>
      <c r="FMO6" s="1056"/>
      <c r="FMP6" s="1056"/>
      <c r="FMQ6" s="1056"/>
      <c r="FMR6" s="1056"/>
      <c r="FMS6" s="1056"/>
      <c r="FMT6" s="1056"/>
      <c r="FMU6" s="1056"/>
      <c r="FMV6" s="1056"/>
      <c r="FMW6" s="1056"/>
      <c r="FMX6" s="1056"/>
      <c r="FMY6" s="1056"/>
      <c r="FMZ6" s="1056"/>
      <c r="FNA6" s="1056"/>
      <c r="FNB6" s="1056"/>
      <c r="FNC6" s="1056"/>
      <c r="FND6" s="1056"/>
      <c r="FNE6" s="1056"/>
      <c r="FNF6" s="1056"/>
      <c r="FNG6" s="1056"/>
      <c r="FNH6" s="1056"/>
      <c r="FNI6" s="1056"/>
      <c r="FNJ6" s="1056"/>
      <c r="FNK6" s="1056"/>
      <c r="FNL6" s="1056"/>
      <c r="FNM6" s="1056"/>
      <c r="FNN6" s="1056"/>
      <c r="FNO6" s="1056"/>
      <c r="FNP6" s="1056"/>
      <c r="FNQ6" s="1056"/>
      <c r="FNR6" s="1056"/>
      <c r="FNS6" s="1056"/>
      <c r="FNT6" s="1056"/>
      <c r="FNU6" s="1056"/>
      <c r="FNV6" s="1056"/>
      <c r="FNW6" s="1056"/>
      <c r="FNX6" s="1056"/>
      <c r="FNY6" s="1056"/>
      <c r="FNZ6" s="1056"/>
      <c r="FOA6" s="1056"/>
      <c r="FOB6" s="1056"/>
      <c r="FOC6" s="1056"/>
      <c r="FOD6" s="1056"/>
      <c r="FOE6" s="1056"/>
      <c r="FOF6" s="1056"/>
      <c r="FOG6" s="1056"/>
      <c r="FOH6" s="1056"/>
      <c r="FOI6" s="1056"/>
      <c r="FOJ6" s="1056"/>
      <c r="FOK6" s="1056"/>
      <c r="FOL6" s="1056"/>
      <c r="FOM6" s="1056"/>
      <c r="FON6" s="1056"/>
      <c r="FOO6" s="1056"/>
      <c r="FOP6" s="1056"/>
      <c r="FOQ6" s="1056"/>
      <c r="FOR6" s="1056"/>
      <c r="FOS6" s="1056"/>
      <c r="FOT6" s="1056"/>
      <c r="FOU6" s="1056"/>
      <c r="FOV6" s="1056"/>
      <c r="FOW6" s="1056"/>
      <c r="FOX6" s="1056"/>
      <c r="FOY6" s="1056"/>
      <c r="FOZ6" s="1056"/>
      <c r="FPA6" s="1056"/>
      <c r="FPB6" s="1056"/>
      <c r="FPC6" s="1056"/>
      <c r="FPD6" s="1056"/>
      <c r="FPE6" s="1056"/>
      <c r="FPF6" s="1056"/>
      <c r="FPG6" s="1056"/>
      <c r="FPH6" s="1056"/>
      <c r="FPI6" s="1056"/>
      <c r="FPJ6" s="1056"/>
      <c r="FPK6" s="1056"/>
      <c r="FPL6" s="1056"/>
      <c r="FPM6" s="1056"/>
      <c r="FPN6" s="1056"/>
      <c r="FPO6" s="1056"/>
      <c r="FPP6" s="1056"/>
      <c r="FPQ6" s="1056"/>
      <c r="FPR6" s="1056"/>
      <c r="FPS6" s="1056"/>
      <c r="FPT6" s="1056"/>
      <c r="FPU6" s="1056"/>
      <c r="FPV6" s="1056"/>
      <c r="FPW6" s="1056"/>
      <c r="FPX6" s="1056"/>
      <c r="FPY6" s="1056"/>
      <c r="FPZ6" s="1056"/>
      <c r="FQA6" s="1056"/>
      <c r="FQB6" s="1056"/>
      <c r="FQC6" s="1056"/>
      <c r="FQD6" s="1056"/>
      <c r="FQE6" s="1056"/>
      <c r="FQF6" s="1056"/>
      <c r="FQG6" s="1056"/>
      <c r="FQH6" s="1056"/>
      <c r="FQI6" s="1056"/>
      <c r="FQJ6" s="1056"/>
      <c r="FQK6" s="1056"/>
      <c r="FQL6" s="1056"/>
      <c r="FQM6" s="1056"/>
      <c r="FQN6" s="1056"/>
      <c r="FQO6" s="1056"/>
      <c r="FQP6" s="1056"/>
      <c r="FQQ6" s="1056"/>
      <c r="FQR6" s="1056"/>
      <c r="FQS6" s="1056"/>
      <c r="FQT6" s="1056"/>
      <c r="FQU6" s="1056"/>
      <c r="FQV6" s="1056"/>
      <c r="FQW6" s="1056"/>
      <c r="FQX6" s="1056"/>
      <c r="FQY6" s="1056"/>
      <c r="FQZ6" s="1056"/>
      <c r="FRA6" s="1056"/>
      <c r="FRB6" s="1056"/>
      <c r="FRC6" s="1056"/>
      <c r="FRD6" s="1056"/>
      <c r="FRE6" s="1056"/>
      <c r="FRF6" s="1056"/>
      <c r="FRG6" s="1056"/>
      <c r="FRH6" s="1056"/>
      <c r="FRI6" s="1056"/>
      <c r="FRJ6" s="1056"/>
      <c r="FRK6" s="1056"/>
      <c r="FRL6" s="1056"/>
      <c r="FRM6" s="1056"/>
      <c r="FRN6" s="1056"/>
      <c r="FRO6" s="1056"/>
      <c r="FRP6" s="1056"/>
      <c r="FRQ6" s="1056"/>
      <c r="FRR6" s="1056"/>
      <c r="FRS6" s="1056"/>
      <c r="FRT6" s="1056"/>
      <c r="FRU6" s="1056"/>
      <c r="FRV6" s="1056"/>
      <c r="FRW6" s="1056"/>
      <c r="FRX6" s="1056"/>
      <c r="FRY6" s="1056"/>
      <c r="FRZ6" s="1056"/>
      <c r="FSA6" s="1056"/>
      <c r="FSB6" s="1056"/>
      <c r="FSC6" s="1056"/>
      <c r="FSD6" s="1056"/>
      <c r="FSE6" s="1056"/>
      <c r="FSF6" s="1056"/>
      <c r="FSG6" s="1056"/>
      <c r="FSH6" s="1056"/>
      <c r="FSI6" s="1056"/>
      <c r="FSJ6" s="1056"/>
      <c r="FSK6" s="1056"/>
      <c r="FSL6" s="1056"/>
      <c r="FSM6" s="1056"/>
      <c r="FSN6" s="1056"/>
      <c r="FSO6" s="1056"/>
      <c r="FSP6" s="1056"/>
      <c r="FSQ6" s="1056"/>
      <c r="FSR6" s="1056"/>
      <c r="FSS6" s="1056"/>
      <c r="FST6" s="1056"/>
      <c r="FSU6" s="1056"/>
      <c r="FSV6" s="1056"/>
      <c r="FSW6" s="1056"/>
      <c r="FSX6" s="1056"/>
      <c r="FSY6" s="1056"/>
      <c r="FSZ6" s="1056"/>
      <c r="FTA6" s="1056"/>
      <c r="FTB6" s="1056"/>
      <c r="FTC6" s="1056"/>
      <c r="FTD6" s="1056"/>
      <c r="FTE6" s="1056"/>
      <c r="FTF6" s="1056"/>
      <c r="FTG6" s="1056"/>
      <c r="FTH6" s="1056"/>
      <c r="FTI6" s="1056"/>
      <c r="FTJ6" s="1056"/>
      <c r="FTK6" s="1056"/>
      <c r="FTL6" s="1056"/>
      <c r="FTM6" s="1056"/>
      <c r="FTN6" s="1056"/>
      <c r="FTO6" s="1056"/>
      <c r="FTP6" s="1056"/>
      <c r="FTQ6" s="1056"/>
      <c r="FTR6" s="1056"/>
      <c r="FTS6" s="1056"/>
      <c r="FTT6" s="1056"/>
      <c r="FTU6" s="1056"/>
      <c r="FTV6" s="1056"/>
      <c r="FTW6" s="1056"/>
      <c r="FTX6" s="1056"/>
      <c r="FTY6" s="1056"/>
      <c r="FTZ6" s="1056"/>
      <c r="FUA6" s="1056"/>
      <c r="FUB6" s="1056"/>
      <c r="FUC6" s="1056"/>
      <c r="FUD6" s="1056"/>
      <c r="FUE6" s="1056"/>
      <c r="FUF6" s="1056"/>
      <c r="FUG6" s="1056"/>
      <c r="FUH6" s="1056"/>
      <c r="FUI6" s="1056"/>
      <c r="FUJ6" s="1056"/>
      <c r="FUK6" s="1056"/>
      <c r="FUL6" s="1056"/>
      <c r="FUM6" s="1056"/>
      <c r="FUN6" s="1056"/>
      <c r="FUO6" s="1056"/>
      <c r="FUP6" s="1056"/>
      <c r="FUQ6" s="1056"/>
      <c r="FUR6" s="1056"/>
      <c r="FUS6" s="1056"/>
      <c r="FUT6" s="1056"/>
      <c r="FUU6" s="1056"/>
      <c r="FUV6" s="1056"/>
      <c r="FUW6" s="1056"/>
      <c r="FUX6" s="1056"/>
      <c r="FUY6" s="1056"/>
      <c r="FUZ6" s="1056"/>
      <c r="FVA6" s="1056"/>
      <c r="FVB6" s="1056"/>
      <c r="FVC6" s="1056"/>
      <c r="FVD6" s="1056"/>
      <c r="FVE6" s="1056"/>
      <c r="FVF6" s="1056"/>
      <c r="FVG6" s="1056"/>
      <c r="FVH6" s="1056"/>
      <c r="FVI6" s="1056"/>
      <c r="FVJ6" s="1056"/>
      <c r="FVK6" s="1056"/>
      <c r="FVL6" s="1056"/>
      <c r="FVM6" s="1056"/>
      <c r="FVN6" s="1056"/>
      <c r="FVO6" s="1056"/>
      <c r="FVP6" s="1056"/>
      <c r="FVQ6" s="1056"/>
      <c r="FVR6" s="1056"/>
      <c r="FVS6" s="1056"/>
      <c r="FVT6" s="1056"/>
      <c r="FVU6" s="1056"/>
      <c r="FVV6" s="1056"/>
      <c r="FVW6" s="1056"/>
      <c r="FVX6" s="1056"/>
      <c r="FVY6" s="1056"/>
      <c r="FVZ6" s="1056"/>
      <c r="FWA6" s="1056"/>
      <c r="FWB6" s="1056"/>
      <c r="FWC6" s="1056"/>
      <c r="FWD6" s="1056"/>
      <c r="FWE6" s="1056"/>
      <c r="FWF6" s="1056"/>
      <c r="FWG6" s="1056"/>
      <c r="FWH6" s="1056"/>
      <c r="FWI6" s="1056"/>
      <c r="FWJ6" s="1056"/>
      <c r="FWK6" s="1056"/>
      <c r="FWL6" s="1056"/>
      <c r="FWM6" s="1056"/>
      <c r="FWN6" s="1056"/>
      <c r="FWO6" s="1056"/>
      <c r="FWP6" s="1056"/>
      <c r="FWQ6" s="1056"/>
      <c r="FWR6" s="1056"/>
      <c r="FWS6" s="1056"/>
      <c r="FWT6" s="1056"/>
      <c r="FWU6" s="1056"/>
      <c r="FWV6" s="1056"/>
      <c r="FWW6" s="1056"/>
      <c r="FWX6" s="1056"/>
      <c r="FWY6" s="1056"/>
      <c r="FWZ6" s="1056"/>
      <c r="FXA6" s="1056"/>
      <c r="FXB6" s="1056"/>
      <c r="FXC6" s="1056"/>
      <c r="FXD6" s="1056"/>
      <c r="FXE6" s="1056"/>
      <c r="FXF6" s="1056"/>
      <c r="FXG6" s="1056"/>
      <c r="FXH6" s="1056"/>
      <c r="FXI6" s="1056"/>
      <c r="FXJ6" s="1056"/>
      <c r="FXK6" s="1056"/>
      <c r="FXL6" s="1056"/>
      <c r="FXM6" s="1056"/>
      <c r="FXN6" s="1056"/>
      <c r="FXO6" s="1056"/>
      <c r="FXP6" s="1056"/>
      <c r="FXQ6" s="1056"/>
      <c r="FXR6" s="1056"/>
      <c r="FXS6" s="1056"/>
      <c r="FXT6" s="1056"/>
      <c r="FXU6" s="1056"/>
      <c r="FXV6" s="1056"/>
      <c r="FXW6" s="1056"/>
      <c r="FXX6" s="1056"/>
      <c r="FXY6" s="1056"/>
      <c r="FXZ6" s="1056"/>
      <c r="FYA6" s="1056"/>
      <c r="FYB6" s="1056"/>
      <c r="FYC6" s="1056"/>
      <c r="FYD6" s="1056"/>
      <c r="FYE6" s="1056"/>
      <c r="FYF6" s="1056"/>
      <c r="FYG6" s="1056"/>
      <c r="FYH6" s="1056"/>
      <c r="FYI6" s="1056"/>
      <c r="FYJ6" s="1056"/>
      <c r="FYK6" s="1056"/>
      <c r="FYL6" s="1056"/>
      <c r="FYM6" s="1056"/>
      <c r="FYN6" s="1056"/>
      <c r="FYO6" s="1056"/>
      <c r="FYP6" s="1056"/>
      <c r="FYQ6" s="1056"/>
      <c r="FYR6" s="1056"/>
      <c r="FYS6" s="1056"/>
      <c r="FYT6" s="1056"/>
      <c r="FYU6" s="1056"/>
      <c r="FYV6" s="1056"/>
      <c r="FYW6" s="1056"/>
      <c r="FYX6" s="1056"/>
      <c r="FYY6" s="1056"/>
      <c r="FYZ6" s="1056"/>
      <c r="FZA6" s="1056"/>
      <c r="FZB6" s="1056"/>
      <c r="FZC6" s="1056"/>
      <c r="FZD6" s="1056"/>
      <c r="FZE6" s="1056"/>
      <c r="FZF6" s="1056"/>
      <c r="FZG6" s="1056"/>
      <c r="FZH6" s="1056"/>
      <c r="FZI6" s="1056"/>
      <c r="FZJ6" s="1056"/>
      <c r="FZK6" s="1056"/>
      <c r="FZL6" s="1056"/>
      <c r="FZM6" s="1056"/>
      <c r="FZN6" s="1056"/>
      <c r="FZO6" s="1056"/>
      <c r="FZP6" s="1056"/>
      <c r="FZQ6" s="1056"/>
      <c r="FZR6" s="1056"/>
      <c r="FZS6" s="1056"/>
      <c r="FZT6" s="1056"/>
      <c r="FZU6" s="1056"/>
      <c r="FZV6" s="1056"/>
      <c r="FZW6" s="1056"/>
      <c r="FZX6" s="1056"/>
      <c r="FZY6" s="1056"/>
      <c r="FZZ6" s="1056"/>
      <c r="GAA6" s="1056"/>
      <c r="GAB6" s="1056"/>
      <c r="GAC6" s="1056"/>
      <c r="GAD6" s="1056"/>
      <c r="GAE6" s="1056"/>
      <c r="GAF6" s="1056"/>
      <c r="GAG6" s="1056"/>
      <c r="GAH6" s="1056"/>
      <c r="GAI6" s="1056"/>
      <c r="GAJ6" s="1056"/>
      <c r="GAK6" s="1056"/>
      <c r="GAL6" s="1056"/>
      <c r="GAM6" s="1056"/>
      <c r="GAN6" s="1056"/>
      <c r="GAO6" s="1056"/>
      <c r="GAP6" s="1056"/>
      <c r="GAQ6" s="1056"/>
      <c r="GAR6" s="1056"/>
      <c r="GAS6" s="1056"/>
      <c r="GAT6" s="1056"/>
      <c r="GAU6" s="1056"/>
      <c r="GAV6" s="1056"/>
      <c r="GAW6" s="1056"/>
      <c r="GAX6" s="1056"/>
      <c r="GAY6" s="1056"/>
      <c r="GAZ6" s="1056"/>
      <c r="GBA6" s="1056"/>
      <c r="GBB6" s="1056"/>
      <c r="GBC6" s="1056"/>
      <c r="GBD6" s="1056"/>
      <c r="GBE6" s="1056"/>
      <c r="GBF6" s="1056"/>
      <c r="GBG6" s="1056"/>
      <c r="GBH6" s="1056"/>
      <c r="GBI6" s="1056"/>
      <c r="GBJ6" s="1056"/>
      <c r="GBK6" s="1056"/>
      <c r="GBL6" s="1056"/>
      <c r="GBM6" s="1056"/>
      <c r="GBN6" s="1056"/>
      <c r="GBO6" s="1056"/>
      <c r="GBP6" s="1056"/>
      <c r="GBQ6" s="1056"/>
      <c r="GBR6" s="1056"/>
      <c r="GBS6" s="1056"/>
      <c r="GBT6" s="1056"/>
      <c r="GBU6" s="1056"/>
      <c r="GBV6" s="1056"/>
      <c r="GBW6" s="1056"/>
      <c r="GBX6" s="1056"/>
      <c r="GBY6" s="1056"/>
      <c r="GBZ6" s="1056"/>
      <c r="GCA6" s="1056"/>
      <c r="GCB6" s="1056"/>
      <c r="GCC6" s="1056"/>
      <c r="GCD6" s="1056"/>
      <c r="GCE6" s="1056"/>
      <c r="GCF6" s="1056"/>
      <c r="GCG6" s="1056"/>
      <c r="GCH6" s="1056"/>
      <c r="GCI6" s="1056"/>
      <c r="GCJ6" s="1056"/>
      <c r="GCK6" s="1056"/>
      <c r="GCL6" s="1056"/>
      <c r="GCM6" s="1056"/>
      <c r="GCN6" s="1056"/>
      <c r="GCO6" s="1056"/>
      <c r="GCP6" s="1056"/>
      <c r="GCQ6" s="1056"/>
      <c r="GCR6" s="1056"/>
      <c r="GCS6" s="1056"/>
      <c r="GCT6" s="1056"/>
      <c r="GCU6" s="1056"/>
      <c r="GCV6" s="1056"/>
      <c r="GCW6" s="1056"/>
      <c r="GCX6" s="1056"/>
      <c r="GCY6" s="1056"/>
      <c r="GCZ6" s="1056"/>
      <c r="GDA6" s="1056"/>
      <c r="GDB6" s="1056"/>
      <c r="GDC6" s="1056"/>
      <c r="GDD6" s="1056"/>
      <c r="GDE6" s="1056"/>
      <c r="GDF6" s="1056"/>
      <c r="GDG6" s="1056"/>
      <c r="GDH6" s="1056"/>
      <c r="GDI6" s="1056"/>
      <c r="GDJ6" s="1056"/>
      <c r="GDK6" s="1056"/>
      <c r="GDL6" s="1056"/>
      <c r="GDM6" s="1056"/>
      <c r="GDN6" s="1056"/>
      <c r="GDO6" s="1056"/>
      <c r="GDP6" s="1056"/>
      <c r="GDQ6" s="1056"/>
      <c r="GDR6" s="1056"/>
      <c r="GDS6" s="1056"/>
      <c r="GDT6" s="1056"/>
      <c r="GDU6" s="1056"/>
      <c r="GDV6" s="1056"/>
      <c r="GDW6" s="1056"/>
      <c r="GDX6" s="1056"/>
      <c r="GDY6" s="1056"/>
      <c r="GDZ6" s="1056"/>
      <c r="GEA6" s="1056"/>
      <c r="GEB6" s="1056"/>
      <c r="GEC6" s="1056"/>
      <c r="GED6" s="1056"/>
      <c r="GEE6" s="1056"/>
      <c r="GEF6" s="1056"/>
      <c r="GEG6" s="1056"/>
      <c r="GEH6" s="1056"/>
      <c r="GEI6" s="1056"/>
      <c r="GEJ6" s="1056"/>
      <c r="GEK6" s="1056"/>
      <c r="GEL6" s="1056"/>
      <c r="GEM6" s="1056"/>
      <c r="GEN6" s="1056"/>
      <c r="GEO6" s="1056"/>
      <c r="GEP6" s="1056"/>
      <c r="GEQ6" s="1056"/>
      <c r="GER6" s="1056"/>
      <c r="GES6" s="1056"/>
      <c r="GET6" s="1056"/>
      <c r="GEU6" s="1056"/>
      <c r="GEV6" s="1056"/>
      <c r="GEW6" s="1056"/>
      <c r="GEX6" s="1056"/>
      <c r="GEY6" s="1056"/>
      <c r="GEZ6" s="1056"/>
      <c r="GFA6" s="1056"/>
      <c r="GFB6" s="1056"/>
      <c r="GFC6" s="1056"/>
      <c r="GFD6" s="1056"/>
      <c r="GFE6" s="1056"/>
      <c r="GFF6" s="1056"/>
      <c r="GFG6" s="1056"/>
      <c r="GFH6" s="1056"/>
      <c r="GFI6" s="1056"/>
      <c r="GFJ6" s="1056"/>
      <c r="GFK6" s="1056"/>
      <c r="GFL6" s="1056"/>
      <c r="GFM6" s="1056"/>
      <c r="GFN6" s="1056"/>
      <c r="GFO6" s="1056"/>
      <c r="GFP6" s="1056"/>
      <c r="GFQ6" s="1056"/>
      <c r="GFR6" s="1056"/>
      <c r="GFS6" s="1056"/>
      <c r="GFT6" s="1056"/>
      <c r="GFU6" s="1056"/>
      <c r="GFV6" s="1056"/>
      <c r="GFW6" s="1056"/>
      <c r="GFX6" s="1056"/>
      <c r="GFY6" s="1056"/>
      <c r="GFZ6" s="1056"/>
      <c r="GGA6" s="1056"/>
      <c r="GGB6" s="1056"/>
      <c r="GGC6" s="1056"/>
      <c r="GGD6" s="1056"/>
      <c r="GGE6" s="1056"/>
      <c r="GGF6" s="1056"/>
      <c r="GGG6" s="1056"/>
      <c r="GGH6" s="1056"/>
      <c r="GGI6" s="1056"/>
      <c r="GGJ6" s="1056"/>
      <c r="GGK6" s="1056"/>
      <c r="GGL6" s="1056"/>
      <c r="GGM6" s="1056"/>
      <c r="GGN6" s="1056"/>
      <c r="GGO6" s="1056"/>
      <c r="GGP6" s="1056"/>
      <c r="GGQ6" s="1056"/>
      <c r="GGR6" s="1056"/>
      <c r="GGS6" s="1056"/>
      <c r="GGT6" s="1056"/>
      <c r="GGU6" s="1056"/>
      <c r="GGV6" s="1056"/>
      <c r="GGW6" s="1056"/>
      <c r="GGX6" s="1056"/>
      <c r="GGY6" s="1056"/>
      <c r="GGZ6" s="1056"/>
      <c r="GHA6" s="1056"/>
      <c r="GHB6" s="1056"/>
      <c r="GHC6" s="1056"/>
      <c r="GHD6" s="1056"/>
      <c r="GHE6" s="1056"/>
      <c r="GHF6" s="1056"/>
      <c r="GHG6" s="1056"/>
      <c r="GHH6" s="1056"/>
      <c r="GHI6" s="1056"/>
      <c r="GHJ6" s="1056"/>
      <c r="GHK6" s="1056"/>
      <c r="GHL6" s="1056"/>
      <c r="GHM6" s="1056"/>
      <c r="GHN6" s="1056"/>
      <c r="GHO6" s="1056"/>
      <c r="GHP6" s="1056"/>
      <c r="GHQ6" s="1056"/>
      <c r="GHR6" s="1056"/>
      <c r="GHS6" s="1056"/>
      <c r="GHT6" s="1056"/>
      <c r="GHU6" s="1056"/>
      <c r="GHV6" s="1056"/>
      <c r="GHW6" s="1056"/>
      <c r="GHX6" s="1056"/>
      <c r="GHY6" s="1056"/>
      <c r="GHZ6" s="1056"/>
      <c r="GIA6" s="1056"/>
      <c r="GIB6" s="1056"/>
      <c r="GIC6" s="1056"/>
      <c r="GID6" s="1056"/>
      <c r="GIE6" s="1056"/>
      <c r="GIF6" s="1056"/>
      <c r="GIG6" s="1056"/>
      <c r="GIH6" s="1056"/>
      <c r="GII6" s="1056"/>
      <c r="GIJ6" s="1056"/>
      <c r="GIK6" s="1056"/>
      <c r="GIL6" s="1056"/>
      <c r="GIM6" s="1056"/>
      <c r="GIN6" s="1056"/>
      <c r="GIO6" s="1056"/>
      <c r="GIP6" s="1056"/>
      <c r="GIQ6" s="1056"/>
      <c r="GIR6" s="1056"/>
      <c r="GIS6" s="1056"/>
      <c r="GIT6" s="1056"/>
      <c r="GIU6" s="1056"/>
      <c r="GIV6" s="1056"/>
      <c r="GIW6" s="1056"/>
      <c r="GIX6" s="1056"/>
      <c r="GIY6" s="1056"/>
      <c r="GIZ6" s="1056"/>
      <c r="GJA6" s="1056"/>
      <c r="GJB6" s="1056"/>
      <c r="GJC6" s="1056"/>
      <c r="GJD6" s="1056"/>
      <c r="GJE6" s="1056"/>
      <c r="GJF6" s="1056"/>
      <c r="GJG6" s="1056"/>
      <c r="GJH6" s="1056"/>
      <c r="GJI6" s="1056"/>
      <c r="GJJ6" s="1056"/>
      <c r="GJK6" s="1056"/>
      <c r="GJL6" s="1056"/>
      <c r="GJM6" s="1056"/>
      <c r="GJN6" s="1056"/>
      <c r="GJO6" s="1056"/>
      <c r="GJP6" s="1056"/>
      <c r="GJQ6" s="1056"/>
      <c r="GJR6" s="1056"/>
      <c r="GJS6" s="1056"/>
      <c r="GJT6" s="1056"/>
      <c r="GJU6" s="1056"/>
      <c r="GJV6" s="1056"/>
      <c r="GJW6" s="1056"/>
      <c r="GJX6" s="1056"/>
      <c r="GJY6" s="1056"/>
      <c r="GJZ6" s="1056"/>
      <c r="GKA6" s="1056"/>
      <c r="GKB6" s="1056"/>
      <c r="GKC6" s="1056"/>
      <c r="GKD6" s="1056"/>
      <c r="GKE6" s="1056"/>
      <c r="GKF6" s="1056"/>
      <c r="GKG6" s="1056"/>
      <c r="GKH6" s="1056"/>
      <c r="GKI6" s="1056"/>
      <c r="GKJ6" s="1056"/>
      <c r="GKK6" s="1056"/>
      <c r="GKL6" s="1056"/>
      <c r="GKM6" s="1056"/>
      <c r="GKN6" s="1056"/>
      <c r="GKO6" s="1056"/>
      <c r="GKP6" s="1056"/>
      <c r="GKQ6" s="1056"/>
      <c r="GKR6" s="1056"/>
      <c r="GKS6" s="1056"/>
      <c r="GKT6" s="1056"/>
      <c r="GKU6" s="1056"/>
      <c r="GKV6" s="1056"/>
      <c r="GKW6" s="1056"/>
      <c r="GKX6" s="1056"/>
      <c r="GKY6" s="1056"/>
      <c r="GKZ6" s="1056"/>
      <c r="GLA6" s="1056"/>
      <c r="GLB6" s="1056"/>
      <c r="GLC6" s="1056"/>
      <c r="GLD6" s="1056"/>
      <c r="GLE6" s="1056"/>
      <c r="GLF6" s="1056"/>
      <c r="GLG6" s="1056"/>
      <c r="GLH6" s="1056"/>
      <c r="GLI6" s="1056"/>
      <c r="GLJ6" s="1056"/>
      <c r="GLK6" s="1056"/>
      <c r="GLL6" s="1056"/>
      <c r="GLM6" s="1056"/>
      <c r="GLN6" s="1056"/>
      <c r="GLO6" s="1056"/>
      <c r="GLP6" s="1056"/>
      <c r="GLQ6" s="1056"/>
      <c r="GLR6" s="1056"/>
      <c r="GLS6" s="1056"/>
      <c r="GLT6" s="1056"/>
      <c r="GLU6" s="1056"/>
      <c r="GLV6" s="1056"/>
      <c r="GLW6" s="1056"/>
      <c r="GLX6" s="1056"/>
      <c r="GLY6" s="1056"/>
      <c r="GLZ6" s="1056"/>
      <c r="GMA6" s="1056"/>
      <c r="GMB6" s="1056"/>
      <c r="GMC6" s="1056"/>
      <c r="GMD6" s="1056"/>
      <c r="GME6" s="1056"/>
      <c r="GMF6" s="1056"/>
      <c r="GMG6" s="1056"/>
      <c r="GMH6" s="1056"/>
      <c r="GMI6" s="1056"/>
      <c r="GMJ6" s="1056"/>
      <c r="GMK6" s="1056"/>
      <c r="GML6" s="1056"/>
      <c r="GMM6" s="1056"/>
      <c r="GMN6" s="1056"/>
      <c r="GMO6" s="1056"/>
      <c r="GMP6" s="1056"/>
      <c r="GMQ6" s="1056"/>
      <c r="GMR6" s="1056"/>
      <c r="GMS6" s="1056"/>
      <c r="GMT6" s="1056"/>
      <c r="GMU6" s="1056"/>
      <c r="GMV6" s="1056"/>
      <c r="GMW6" s="1056"/>
      <c r="GMX6" s="1056"/>
      <c r="GMY6" s="1056"/>
      <c r="GMZ6" s="1056"/>
      <c r="GNA6" s="1056"/>
      <c r="GNB6" s="1056"/>
      <c r="GNC6" s="1056"/>
      <c r="GND6" s="1056"/>
      <c r="GNE6" s="1056"/>
      <c r="GNF6" s="1056"/>
      <c r="GNG6" s="1056"/>
      <c r="GNH6" s="1056"/>
      <c r="GNI6" s="1056"/>
      <c r="GNJ6" s="1056"/>
      <c r="GNK6" s="1056"/>
      <c r="GNL6" s="1056"/>
      <c r="GNM6" s="1056"/>
      <c r="GNN6" s="1056"/>
      <c r="GNO6" s="1056"/>
      <c r="GNP6" s="1056"/>
      <c r="GNQ6" s="1056"/>
      <c r="GNR6" s="1056"/>
      <c r="GNS6" s="1056"/>
      <c r="GNT6" s="1056"/>
      <c r="GNU6" s="1056"/>
      <c r="GNV6" s="1056"/>
      <c r="GNW6" s="1056"/>
      <c r="GNX6" s="1056"/>
      <c r="GNY6" s="1056"/>
      <c r="GNZ6" s="1056"/>
      <c r="GOA6" s="1056"/>
      <c r="GOB6" s="1056"/>
      <c r="GOC6" s="1056"/>
      <c r="GOD6" s="1056"/>
      <c r="GOE6" s="1056"/>
      <c r="GOF6" s="1056"/>
      <c r="GOG6" s="1056"/>
      <c r="GOH6" s="1056"/>
      <c r="GOI6" s="1056"/>
      <c r="GOJ6" s="1056"/>
      <c r="GOK6" s="1056"/>
      <c r="GOL6" s="1056"/>
      <c r="GOM6" s="1056"/>
      <c r="GON6" s="1056"/>
      <c r="GOO6" s="1056"/>
      <c r="GOP6" s="1056"/>
      <c r="GOQ6" s="1056"/>
      <c r="GOR6" s="1056"/>
      <c r="GOS6" s="1056"/>
      <c r="GOT6" s="1056"/>
      <c r="GOU6" s="1056"/>
      <c r="GOV6" s="1056"/>
      <c r="GOW6" s="1056"/>
      <c r="GOX6" s="1056"/>
      <c r="GOY6" s="1056"/>
      <c r="GOZ6" s="1056"/>
      <c r="GPA6" s="1056"/>
      <c r="GPB6" s="1056"/>
      <c r="GPC6" s="1056"/>
      <c r="GPD6" s="1056"/>
      <c r="GPE6" s="1056"/>
      <c r="GPF6" s="1056"/>
      <c r="GPG6" s="1056"/>
      <c r="GPH6" s="1056"/>
      <c r="GPI6" s="1056"/>
      <c r="GPJ6" s="1056"/>
      <c r="GPK6" s="1056"/>
      <c r="GPL6" s="1056"/>
      <c r="GPM6" s="1056"/>
      <c r="GPN6" s="1056"/>
      <c r="GPO6" s="1056"/>
      <c r="GPP6" s="1056"/>
      <c r="GPQ6" s="1056"/>
      <c r="GPR6" s="1056"/>
      <c r="GPS6" s="1056"/>
      <c r="GPT6" s="1056"/>
      <c r="GPU6" s="1056"/>
      <c r="GPV6" s="1056"/>
      <c r="GPW6" s="1056"/>
      <c r="GPX6" s="1056"/>
      <c r="GPY6" s="1056"/>
      <c r="GPZ6" s="1056"/>
      <c r="GQA6" s="1056"/>
      <c r="GQB6" s="1056"/>
      <c r="GQC6" s="1056"/>
      <c r="GQD6" s="1056"/>
      <c r="GQE6" s="1056"/>
      <c r="GQF6" s="1056"/>
      <c r="GQG6" s="1056"/>
      <c r="GQH6" s="1056"/>
      <c r="GQI6" s="1056"/>
      <c r="GQJ6" s="1056"/>
      <c r="GQK6" s="1056"/>
      <c r="GQL6" s="1056"/>
      <c r="GQM6" s="1056"/>
      <c r="GQN6" s="1056"/>
      <c r="GQO6" s="1056"/>
      <c r="GQP6" s="1056"/>
      <c r="GQQ6" s="1056"/>
      <c r="GQR6" s="1056"/>
      <c r="GQS6" s="1056"/>
      <c r="GQT6" s="1056"/>
      <c r="GQU6" s="1056"/>
      <c r="GQV6" s="1056"/>
      <c r="GQW6" s="1056"/>
      <c r="GQX6" s="1056"/>
      <c r="GQY6" s="1056"/>
      <c r="GQZ6" s="1056"/>
      <c r="GRA6" s="1056"/>
      <c r="GRB6" s="1056"/>
      <c r="GRC6" s="1056"/>
      <c r="GRD6" s="1056"/>
      <c r="GRE6" s="1056"/>
      <c r="GRF6" s="1056"/>
      <c r="GRG6" s="1056"/>
      <c r="GRH6" s="1056"/>
      <c r="GRI6" s="1056"/>
      <c r="GRJ6" s="1056"/>
      <c r="GRK6" s="1056"/>
      <c r="GRL6" s="1056"/>
      <c r="GRM6" s="1056"/>
      <c r="GRN6" s="1056"/>
      <c r="GRO6" s="1056"/>
      <c r="GRP6" s="1056"/>
      <c r="GRQ6" s="1056"/>
      <c r="GRR6" s="1056"/>
      <c r="GRS6" s="1056"/>
      <c r="GRT6" s="1056"/>
      <c r="GRU6" s="1056"/>
      <c r="GRV6" s="1056"/>
      <c r="GRW6" s="1056"/>
      <c r="GRX6" s="1056"/>
      <c r="GRY6" s="1056"/>
      <c r="GRZ6" s="1056"/>
      <c r="GSA6" s="1056"/>
      <c r="GSB6" s="1056"/>
      <c r="GSC6" s="1056"/>
      <c r="GSD6" s="1056"/>
      <c r="GSE6" s="1056"/>
      <c r="GSF6" s="1056"/>
      <c r="GSG6" s="1056"/>
      <c r="GSH6" s="1056"/>
      <c r="GSI6" s="1056"/>
      <c r="GSJ6" s="1056"/>
      <c r="GSK6" s="1056"/>
      <c r="GSL6" s="1056"/>
      <c r="GSM6" s="1056"/>
      <c r="GSN6" s="1056"/>
      <c r="GSO6" s="1056"/>
      <c r="GSP6" s="1056"/>
      <c r="GSQ6" s="1056"/>
      <c r="GSR6" s="1056"/>
      <c r="GSS6" s="1056"/>
      <c r="GST6" s="1056"/>
      <c r="GSU6" s="1056"/>
      <c r="GSV6" s="1056"/>
      <c r="GSW6" s="1056"/>
      <c r="GSX6" s="1056"/>
      <c r="GSY6" s="1056"/>
      <c r="GSZ6" s="1056"/>
      <c r="GTA6" s="1056"/>
      <c r="GTB6" s="1056"/>
      <c r="GTC6" s="1056"/>
      <c r="GTD6" s="1056"/>
      <c r="GTE6" s="1056"/>
      <c r="GTF6" s="1056"/>
      <c r="GTG6" s="1056"/>
      <c r="GTH6" s="1056"/>
      <c r="GTI6" s="1056"/>
      <c r="GTJ6" s="1056"/>
      <c r="GTK6" s="1056"/>
      <c r="GTL6" s="1056"/>
      <c r="GTM6" s="1056"/>
      <c r="GTN6" s="1056"/>
      <c r="GTO6" s="1056"/>
      <c r="GTP6" s="1056"/>
      <c r="GTQ6" s="1056"/>
      <c r="GTR6" s="1056"/>
      <c r="GTS6" s="1056"/>
      <c r="GTT6" s="1056"/>
      <c r="GTU6" s="1056"/>
      <c r="GTV6" s="1056"/>
      <c r="GTW6" s="1056"/>
      <c r="GTX6" s="1056"/>
      <c r="GTY6" s="1056"/>
      <c r="GTZ6" s="1056"/>
      <c r="GUA6" s="1056"/>
      <c r="GUB6" s="1056"/>
      <c r="GUC6" s="1056"/>
      <c r="GUD6" s="1056"/>
      <c r="GUE6" s="1056"/>
      <c r="GUF6" s="1056"/>
      <c r="GUG6" s="1056"/>
      <c r="GUH6" s="1056"/>
      <c r="GUI6" s="1056"/>
      <c r="GUJ6" s="1056"/>
      <c r="GUK6" s="1056"/>
      <c r="GUL6" s="1056"/>
      <c r="GUM6" s="1056"/>
      <c r="GUN6" s="1056"/>
      <c r="GUO6" s="1056"/>
      <c r="GUP6" s="1056"/>
      <c r="GUQ6" s="1056"/>
      <c r="GUR6" s="1056"/>
      <c r="GUS6" s="1056"/>
      <c r="GUT6" s="1056"/>
      <c r="GUU6" s="1056"/>
      <c r="GUV6" s="1056"/>
      <c r="GUW6" s="1056"/>
      <c r="GUX6" s="1056"/>
      <c r="GUY6" s="1056"/>
      <c r="GUZ6" s="1056"/>
      <c r="GVA6" s="1056"/>
      <c r="GVB6" s="1056"/>
      <c r="GVC6" s="1056"/>
      <c r="GVD6" s="1056"/>
      <c r="GVE6" s="1056"/>
      <c r="GVF6" s="1056"/>
      <c r="GVG6" s="1056"/>
      <c r="GVH6" s="1056"/>
      <c r="GVI6" s="1056"/>
      <c r="GVJ6" s="1056"/>
      <c r="GVK6" s="1056"/>
      <c r="GVL6" s="1056"/>
      <c r="GVM6" s="1056"/>
      <c r="GVN6" s="1056"/>
      <c r="GVO6" s="1056"/>
      <c r="GVP6" s="1056"/>
      <c r="GVQ6" s="1056"/>
      <c r="GVR6" s="1056"/>
      <c r="GVS6" s="1056"/>
      <c r="GVT6" s="1056"/>
      <c r="GVU6" s="1056"/>
      <c r="GVV6" s="1056"/>
      <c r="GVW6" s="1056"/>
      <c r="GVX6" s="1056"/>
      <c r="GVY6" s="1056"/>
      <c r="GVZ6" s="1056"/>
      <c r="GWA6" s="1056"/>
      <c r="GWB6" s="1056"/>
      <c r="GWC6" s="1056"/>
      <c r="GWD6" s="1056"/>
      <c r="GWE6" s="1056"/>
      <c r="GWF6" s="1056"/>
      <c r="GWG6" s="1056"/>
      <c r="GWH6" s="1056"/>
      <c r="GWI6" s="1056"/>
      <c r="GWJ6" s="1056"/>
      <c r="GWK6" s="1056"/>
      <c r="GWL6" s="1056"/>
      <c r="GWM6" s="1056"/>
      <c r="GWN6" s="1056"/>
      <c r="GWO6" s="1056"/>
      <c r="GWP6" s="1056"/>
      <c r="GWQ6" s="1056"/>
      <c r="GWR6" s="1056"/>
      <c r="GWS6" s="1056"/>
      <c r="GWT6" s="1056"/>
      <c r="GWU6" s="1056"/>
      <c r="GWV6" s="1056"/>
      <c r="GWW6" s="1056"/>
      <c r="GWX6" s="1056"/>
      <c r="GWY6" s="1056"/>
      <c r="GWZ6" s="1056"/>
      <c r="GXA6" s="1056"/>
      <c r="GXB6" s="1056"/>
      <c r="GXC6" s="1056"/>
      <c r="GXD6" s="1056"/>
      <c r="GXE6" s="1056"/>
      <c r="GXF6" s="1056"/>
      <c r="GXG6" s="1056"/>
      <c r="GXH6" s="1056"/>
      <c r="GXI6" s="1056"/>
      <c r="GXJ6" s="1056"/>
      <c r="GXK6" s="1056"/>
      <c r="GXL6" s="1056"/>
      <c r="GXM6" s="1056"/>
      <c r="GXN6" s="1056"/>
      <c r="GXO6" s="1056"/>
      <c r="GXP6" s="1056"/>
      <c r="GXQ6" s="1056"/>
      <c r="GXR6" s="1056"/>
      <c r="GXS6" s="1056"/>
      <c r="GXT6" s="1056"/>
      <c r="GXU6" s="1056"/>
      <c r="GXV6" s="1056"/>
      <c r="GXW6" s="1056"/>
      <c r="GXX6" s="1056"/>
      <c r="GXY6" s="1056"/>
      <c r="GXZ6" s="1056"/>
      <c r="GYA6" s="1056"/>
      <c r="GYB6" s="1056"/>
      <c r="GYC6" s="1056"/>
      <c r="GYD6" s="1056"/>
      <c r="GYE6" s="1056"/>
      <c r="GYF6" s="1056"/>
      <c r="GYG6" s="1056"/>
      <c r="GYH6" s="1056"/>
      <c r="GYI6" s="1056"/>
      <c r="GYJ6" s="1056"/>
      <c r="GYK6" s="1056"/>
      <c r="GYL6" s="1056"/>
      <c r="GYM6" s="1056"/>
      <c r="GYN6" s="1056"/>
      <c r="GYO6" s="1056"/>
      <c r="GYP6" s="1056"/>
      <c r="GYQ6" s="1056"/>
      <c r="GYR6" s="1056"/>
      <c r="GYS6" s="1056"/>
      <c r="GYT6" s="1056"/>
      <c r="GYU6" s="1056"/>
      <c r="GYV6" s="1056"/>
      <c r="GYW6" s="1056"/>
      <c r="GYX6" s="1056"/>
      <c r="GYY6" s="1056"/>
      <c r="GYZ6" s="1056"/>
      <c r="GZA6" s="1056"/>
      <c r="GZB6" s="1056"/>
      <c r="GZC6" s="1056"/>
      <c r="GZD6" s="1056"/>
      <c r="GZE6" s="1056"/>
      <c r="GZF6" s="1056"/>
      <c r="GZG6" s="1056"/>
      <c r="GZH6" s="1056"/>
      <c r="GZI6" s="1056"/>
      <c r="GZJ6" s="1056"/>
      <c r="GZK6" s="1056"/>
      <c r="GZL6" s="1056"/>
      <c r="GZM6" s="1056"/>
      <c r="GZN6" s="1056"/>
      <c r="GZO6" s="1056"/>
      <c r="GZP6" s="1056"/>
      <c r="GZQ6" s="1056"/>
      <c r="GZR6" s="1056"/>
      <c r="GZS6" s="1056"/>
      <c r="GZT6" s="1056"/>
      <c r="GZU6" s="1056"/>
      <c r="GZV6" s="1056"/>
      <c r="GZW6" s="1056"/>
      <c r="GZX6" s="1056"/>
      <c r="GZY6" s="1056"/>
      <c r="GZZ6" s="1056"/>
      <c r="HAA6" s="1056"/>
      <c r="HAB6" s="1056"/>
      <c r="HAC6" s="1056"/>
      <c r="HAD6" s="1056"/>
      <c r="HAE6" s="1056"/>
      <c r="HAF6" s="1056"/>
      <c r="HAG6" s="1056"/>
      <c r="HAH6" s="1056"/>
      <c r="HAI6" s="1056"/>
      <c r="HAJ6" s="1056"/>
      <c r="HAK6" s="1056"/>
      <c r="HAL6" s="1056"/>
      <c r="HAM6" s="1056"/>
      <c r="HAN6" s="1056"/>
      <c r="HAO6" s="1056"/>
      <c r="HAP6" s="1056"/>
      <c r="HAQ6" s="1056"/>
      <c r="HAR6" s="1056"/>
      <c r="HAS6" s="1056"/>
      <c r="HAT6" s="1056"/>
      <c r="HAU6" s="1056"/>
      <c r="HAV6" s="1056"/>
      <c r="HAW6" s="1056"/>
      <c r="HAX6" s="1056"/>
      <c r="HAY6" s="1056"/>
      <c r="HAZ6" s="1056"/>
      <c r="HBA6" s="1056"/>
      <c r="HBB6" s="1056"/>
      <c r="HBC6" s="1056"/>
      <c r="HBD6" s="1056"/>
      <c r="HBE6" s="1056"/>
      <c r="HBF6" s="1056"/>
      <c r="HBG6" s="1056"/>
      <c r="HBH6" s="1056"/>
      <c r="HBI6" s="1056"/>
      <c r="HBJ6" s="1056"/>
      <c r="HBK6" s="1056"/>
      <c r="HBL6" s="1056"/>
      <c r="HBM6" s="1056"/>
      <c r="HBN6" s="1056"/>
      <c r="HBO6" s="1056"/>
      <c r="HBP6" s="1056"/>
      <c r="HBQ6" s="1056"/>
      <c r="HBR6" s="1056"/>
      <c r="HBS6" s="1056"/>
      <c r="HBT6" s="1056"/>
      <c r="HBU6" s="1056"/>
      <c r="HBV6" s="1056"/>
      <c r="HBW6" s="1056"/>
      <c r="HBX6" s="1056"/>
      <c r="HBY6" s="1056"/>
      <c r="HBZ6" s="1056"/>
      <c r="HCA6" s="1056"/>
      <c r="HCB6" s="1056"/>
      <c r="HCC6" s="1056"/>
      <c r="HCD6" s="1056"/>
      <c r="HCE6" s="1056"/>
      <c r="HCF6" s="1056"/>
      <c r="HCG6" s="1056"/>
      <c r="HCH6" s="1056"/>
      <c r="HCI6" s="1056"/>
      <c r="HCJ6" s="1056"/>
      <c r="HCK6" s="1056"/>
      <c r="HCL6" s="1056"/>
      <c r="HCM6" s="1056"/>
      <c r="HCN6" s="1056"/>
      <c r="HCO6" s="1056"/>
      <c r="HCP6" s="1056"/>
      <c r="HCQ6" s="1056"/>
      <c r="HCR6" s="1056"/>
      <c r="HCS6" s="1056"/>
      <c r="HCT6" s="1056"/>
      <c r="HCU6" s="1056"/>
      <c r="HCV6" s="1056"/>
      <c r="HCW6" s="1056"/>
      <c r="HCX6" s="1056"/>
      <c r="HCY6" s="1056"/>
      <c r="HCZ6" s="1056"/>
      <c r="HDA6" s="1056"/>
      <c r="HDB6" s="1056"/>
      <c r="HDC6" s="1056"/>
      <c r="HDD6" s="1056"/>
      <c r="HDE6" s="1056"/>
      <c r="HDF6" s="1056"/>
      <c r="HDG6" s="1056"/>
      <c r="HDH6" s="1056"/>
      <c r="HDI6" s="1056"/>
      <c r="HDJ6" s="1056"/>
      <c r="HDK6" s="1056"/>
      <c r="HDL6" s="1056"/>
      <c r="HDM6" s="1056"/>
      <c r="HDN6" s="1056"/>
      <c r="HDO6" s="1056"/>
      <c r="HDP6" s="1056"/>
      <c r="HDQ6" s="1056"/>
      <c r="HDR6" s="1056"/>
      <c r="HDS6" s="1056"/>
      <c r="HDT6" s="1056"/>
      <c r="HDU6" s="1056"/>
      <c r="HDV6" s="1056"/>
      <c r="HDW6" s="1056"/>
      <c r="HDX6" s="1056"/>
      <c r="HDY6" s="1056"/>
      <c r="HDZ6" s="1056"/>
      <c r="HEA6" s="1056"/>
      <c r="HEB6" s="1056"/>
      <c r="HEC6" s="1056"/>
      <c r="HED6" s="1056"/>
      <c r="HEE6" s="1056"/>
      <c r="HEF6" s="1056"/>
      <c r="HEG6" s="1056"/>
      <c r="HEH6" s="1056"/>
      <c r="HEI6" s="1056"/>
      <c r="HEJ6" s="1056"/>
      <c r="HEK6" s="1056"/>
      <c r="HEL6" s="1056"/>
      <c r="HEM6" s="1056"/>
      <c r="HEN6" s="1056"/>
      <c r="HEO6" s="1056"/>
      <c r="HEP6" s="1056"/>
      <c r="HEQ6" s="1056"/>
      <c r="HER6" s="1056"/>
      <c r="HES6" s="1056"/>
      <c r="HET6" s="1056"/>
      <c r="HEU6" s="1056"/>
      <c r="HEV6" s="1056"/>
      <c r="HEW6" s="1056"/>
      <c r="HEX6" s="1056"/>
      <c r="HEY6" s="1056"/>
      <c r="HEZ6" s="1056"/>
      <c r="HFA6" s="1056"/>
      <c r="HFB6" s="1056"/>
      <c r="HFC6" s="1056"/>
      <c r="HFD6" s="1056"/>
      <c r="HFE6" s="1056"/>
      <c r="HFF6" s="1056"/>
      <c r="HFG6" s="1056"/>
      <c r="HFH6" s="1056"/>
      <c r="HFI6" s="1056"/>
      <c r="HFJ6" s="1056"/>
      <c r="HFK6" s="1056"/>
      <c r="HFL6" s="1056"/>
      <c r="HFM6" s="1056"/>
      <c r="HFN6" s="1056"/>
      <c r="HFO6" s="1056"/>
      <c r="HFP6" s="1056"/>
      <c r="HFQ6" s="1056"/>
      <c r="HFR6" s="1056"/>
      <c r="HFS6" s="1056"/>
      <c r="HFT6" s="1056"/>
      <c r="HFU6" s="1056"/>
      <c r="HFV6" s="1056"/>
      <c r="HFW6" s="1056"/>
      <c r="HFX6" s="1056"/>
      <c r="HFY6" s="1056"/>
      <c r="HFZ6" s="1056"/>
      <c r="HGA6" s="1056"/>
      <c r="HGB6" s="1056"/>
      <c r="HGC6" s="1056"/>
      <c r="HGD6" s="1056"/>
      <c r="HGE6" s="1056"/>
      <c r="HGF6" s="1056"/>
      <c r="HGG6" s="1056"/>
      <c r="HGH6" s="1056"/>
      <c r="HGI6" s="1056"/>
      <c r="HGJ6" s="1056"/>
      <c r="HGK6" s="1056"/>
      <c r="HGL6" s="1056"/>
      <c r="HGM6" s="1056"/>
      <c r="HGN6" s="1056"/>
      <c r="HGO6" s="1056"/>
      <c r="HGP6" s="1056"/>
      <c r="HGQ6" s="1056"/>
      <c r="HGR6" s="1056"/>
      <c r="HGS6" s="1056"/>
      <c r="HGT6" s="1056"/>
      <c r="HGU6" s="1056"/>
      <c r="HGV6" s="1056"/>
      <c r="HGW6" s="1056"/>
      <c r="HGX6" s="1056"/>
      <c r="HGY6" s="1056"/>
      <c r="HGZ6" s="1056"/>
      <c r="HHA6" s="1056"/>
      <c r="HHB6" s="1056"/>
      <c r="HHC6" s="1056"/>
      <c r="HHD6" s="1056"/>
      <c r="HHE6" s="1056"/>
      <c r="HHF6" s="1056"/>
      <c r="HHG6" s="1056"/>
      <c r="HHH6" s="1056"/>
      <c r="HHI6" s="1056"/>
      <c r="HHJ6" s="1056"/>
      <c r="HHK6" s="1056"/>
      <c r="HHL6" s="1056"/>
      <c r="HHM6" s="1056"/>
      <c r="HHN6" s="1056"/>
      <c r="HHO6" s="1056"/>
      <c r="HHP6" s="1056"/>
      <c r="HHQ6" s="1056"/>
      <c r="HHR6" s="1056"/>
      <c r="HHS6" s="1056"/>
      <c r="HHT6" s="1056"/>
      <c r="HHU6" s="1056"/>
      <c r="HHV6" s="1056"/>
      <c r="HHW6" s="1056"/>
      <c r="HHX6" s="1056"/>
      <c r="HHY6" s="1056"/>
      <c r="HHZ6" s="1056"/>
      <c r="HIA6" s="1056"/>
      <c r="HIB6" s="1056"/>
      <c r="HIC6" s="1056"/>
      <c r="HID6" s="1056"/>
      <c r="HIE6" s="1056"/>
      <c r="HIF6" s="1056"/>
      <c r="HIG6" s="1056"/>
      <c r="HIH6" s="1056"/>
      <c r="HII6" s="1056"/>
      <c r="HIJ6" s="1056"/>
      <c r="HIK6" s="1056"/>
      <c r="HIL6" s="1056"/>
      <c r="HIM6" s="1056"/>
      <c r="HIN6" s="1056"/>
      <c r="HIO6" s="1056"/>
      <c r="HIP6" s="1056"/>
      <c r="HIQ6" s="1056"/>
      <c r="HIR6" s="1056"/>
      <c r="HIS6" s="1056"/>
      <c r="HIT6" s="1056"/>
      <c r="HIU6" s="1056"/>
      <c r="HIV6" s="1056"/>
      <c r="HIW6" s="1056"/>
      <c r="HIX6" s="1056"/>
      <c r="HIY6" s="1056"/>
      <c r="HIZ6" s="1056"/>
      <c r="HJA6" s="1056"/>
      <c r="HJB6" s="1056"/>
      <c r="HJC6" s="1056"/>
      <c r="HJD6" s="1056"/>
      <c r="HJE6" s="1056"/>
      <c r="HJF6" s="1056"/>
      <c r="HJG6" s="1056"/>
      <c r="HJH6" s="1056"/>
      <c r="HJI6" s="1056"/>
      <c r="HJJ6" s="1056"/>
      <c r="HJK6" s="1056"/>
      <c r="HJL6" s="1056"/>
      <c r="HJM6" s="1056"/>
      <c r="HJN6" s="1056"/>
      <c r="HJO6" s="1056"/>
      <c r="HJP6" s="1056"/>
      <c r="HJQ6" s="1056"/>
      <c r="HJR6" s="1056"/>
      <c r="HJS6" s="1056"/>
      <c r="HJT6" s="1056"/>
      <c r="HJU6" s="1056"/>
      <c r="HJV6" s="1056"/>
      <c r="HJW6" s="1056"/>
      <c r="HJX6" s="1056"/>
      <c r="HJY6" s="1056"/>
      <c r="HJZ6" s="1056"/>
      <c r="HKA6" s="1056"/>
      <c r="HKB6" s="1056"/>
      <c r="HKC6" s="1056"/>
      <c r="HKD6" s="1056"/>
      <c r="HKE6" s="1056"/>
      <c r="HKF6" s="1056"/>
      <c r="HKG6" s="1056"/>
      <c r="HKH6" s="1056"/>
      <c r="HKI6" s="1056"/>
      <c r="HKJ6" s="1056"/>
      <c r="HKK6" s="1056"/>
      <c r="HKL6" s="1056"/>
      <c r="HKM6" s="1056"/>
      <c r="HKN6" s="1056"/>
      <c r="HKO6" s="1056"/>
      <c r="HKP6" s="1056"/>
      <c r="HKQ6" s="1056"/>
      <c r="HKR6" s="1056"/>
      <c r="HKS6" s="1056"/>
      <c r="HKT6" s="1056"/>
      <c r="HKU6" s="1056"/>
      <c r="HKV6" s="1056"/>
      <c r="HKW6" s="1056"/>
      <c r="HKX6" s="1056"/>
      <c r="HKY6" s="1056"/>
      <c r="HKZ6" s="1056"/>
      <c r="HLA6" s="1056"/>
      <c r="HLB6" s="1056"/>
      <c r="HLC6" s="1056"/>
      <c r="HLD6" s="1056"/>
      <c r="HLE6" s="1056"/>
      <c r="HLF6" s="1056"/>
      <c r="HLG6" s="1056"/>
      <c r="HLH6" s="1056"/>
      <c r="HLI6" s="1056"/>
      <c r="HLJ6" s="1056"/>
      <c r="HLK6" s="1056"/>
      <c r="HLL6" s="1056"/>
      <c r="HLM6" s="1056"/>
      <c r="HLN6" s="1056"/>
      <c r="HLO6" s="1056"/>
      <c r="HLP6" s="1056"/>
      <c r="HLQ6" s="1056"/>
      <c r="HLR6" s="1056"/>
      <c r="HLS6" s="1056"/>
      <c r="HLT6" s="1056"/>
      <c r="HLU6" s="1056"/>
      <c r="HLV6" s="1056"/>
      <c r="HLW6" s="1056"/>
      <c r="HLX6" s="1056"/>
      <c r="HLY6" s="1056"/>
      <c r="HLZ6" s="1056"/>
      <c r="HMA6" s="1056"/>
      <c r="HMB6" s="1056"/>
      <c r="HMC6" s="1056"/>
      <c r="HMD6" s="1056"/>
      <c r="HME6" s="1056"/>
      <c r="HMF6" s="1056"/>
      <c r="HMG6" s="1056"/>
      <c r="HMH6" s="1056"/>
      <c r="HMI6" s="1056"/>
      <c r="HMJ6" s="1056"/>
      <c r="HMK6" s="1056"/>
      <c r="HML6" s="1056"/>
      <c r="HMM6" s="1056"/>
      <c r="HMN6" s="1056"/>
      <c r="HMO6" s="1056"/>
      <c r="HMP6" s="1056"/>
      <c r="HMQ6" s="1056"/>
      <c r="HMR6" s="1056"/>
      <c r="HMS6" s="1056"/>
      <c r="HMT6" s="1056"/>
      <c r="HMU6" s="1056"/>
      <c r="HMV6" s="1056"/>
      <c r="HMW6" s="1056"/>
      <c r="HMX6" s="1056"/>
      <c r="HMY6" s="1056"/>
      <c r="HMZ6" s="1056"/>
      <c r="HNA6" s="1056"/>
      <c r="HNB6" s="1056"/>
      <c r="HNC6" s="1056"/>
      <c r="HND6" s="1056"/>
      <c r="HNE6" s="1056"/>
      <c r="HNF6" s="1056"/>
      <c r="HNG6" s="1056"/>
      <c r="HNH6" s="1056"/>
      <c r="HNI6" s="1056"/>
      <c r="HNJ6" s="1056"/>
      <c r="HNK6" s="1056"/>
      <c r="HNL6" s="1056"/>
      <c r="HNM6" s="1056"/>
      <c r="HNN6" s="1056"/>
      <c r="HNO6" s="1056"/>
      <c r="HNP6" s="1056"/>
      <c r="HNQ6" s="1056"/>
      <c r="HNR6" s="1056"/>
      <c r="HNS6" s="1056"/>
      <c r="HNT6" s="1056"/>
      <c r="HNU6" s="1056"/>
      <c r="HNV6" s="1056"/>
      <c r="HNW6" s="1056"/>
      <c r="HNX6" s="1056"/>
      <c r="HNY6" s="1056"/>
      <c r="HNZ6" s="1056"/>
      <c r="HOA6" s="1056"/>
      <c r="HOB6" s="1056"/>
      <c r="HOC6" s="1056"/>
      <c r="HOD6" s="1056"/>
      <c r="HOE6" s="1056"/>
      <c r="HOF6" s="1056"/>
      <c r="HOG6" s="1056"/>
      <c r="HOH6" s="1056"/>
      <c r="HOI6" s="1056"/>
      <c r="HOJ6" s="1056"/>
      <c r="HOK6" s="1056"/>
      <c r="HOL6" s="1056"/>
      <c r="HOM6" s="1056"/>
      <c r="HON6" s="1056"/>
      <c r="HOO6" s="1056"/>
      <c r="HOP6" s="1056"/>
      <c r="HOQ6" s="1056"/>
      <c r="HOR6" s="1056"/>
      <c r="HOS6" s="1056"/>
      <c r="HOT6" s="1056"/>
      <c r="HOU6" s="1056"/>
      <c r="HOV6" s="1056"/>
      <c r="HOW6" s="1056"/>
      <c r="HOX6" s="1056"/>
      <c r="HOY6" s="1056"/>
      <c r="HOZ6" s="1056"/>
      <c r="HPA6" s="1056"/>
      <c r="HPB6" s="1056"/>
      <c r="HPC6" s="1056"/>
      <c r="HPD6" s="1056"/>
      <c r="HPE6" s="1056"/>
      <c r="HPF6" s="1056"/>
      <c r="HPG6" s="1056"/>
      <c r="HPH6" s="1056"/>
      <c r="HPI6" s="1056"/>
      <c r="HPJ6" s="1056"/>
      <c r="HPK6" s="1056"/>
      <c r="HPL6" s="1056"/>
      <c r="HPM6" s="1056"/>
      <c r="HPN6" s="1056"/>
      <c r="HPO6" s="1056"/>
      <c r="HPP6" s="1056"/>
      <c r="HPQ6" s="1056"/>
      <c r="HPR6" s="1056"/>
      <c r="HPS6" s="1056"/>
      <c r="HPT6" s="1056"/>
      <c r="HPU6" s="1056"/>
      <c r="HPV6" s="1056"/>
      <c r="HPW6" s="1056"/>
      <c r="HPX6" s="1056"/>
      <c r="HPY6" s="1056"/>
      <c r="HPZ6" s="1056"/>
      <c r="HQA6" s="1056"/>
      <c r="HQB6" s="1056"/>
      <c r="HQC6" s="1056"/>
      <c r="HQD6" s="1056"/>
      <c r="HQE6" s="1056"/>
      <c r="HQF6" s="1056"/>
      <c r="HQG6" s="1056"/>
      <c r="HQH6" s="1056"/>
      <c r="HQI6" s="1056"/>
      <c r="HQJ6" s="1056"/>
      <c r="HQK6" s="1056"/>
      <c r="HQL6" s="1056"/>
      <c r="HQM6" s="1056"/>
      <c r="HQN6" s="1056"/>
      <c r="HQO6" s="1056"/>
      <c r="HQP6" s="1056"/>
      <c r="HQQ6" s="1056"/>
      <c r="HQR6" s="1056"/>
      <c r="HQS6" s="1056"/>
      <c r="HQT6" s="1056"/>
      <c r="HQU6" s="1056"/>
      <c r="HQV6" s="1056"/>
      <c r="HQW6" s="1056"/>
      <c r="HQX6" s="1056"/>
      <c r="HQY6" s="1056"/>
      <c r="HQZ6" s="1056"/>
      <c r="HRA6" s="1056"/>
      <c r="HRB6" s="1056"/>
      <c r="HRC6" s="1056"/>
      <c r="HRD6" s="1056"/>
      <c r="HRE6" s="1056"/>
      <c r="HRF6" s="1056"/>
      <c r="HRG6" s="1056"/>
      <c r="HRH6" s="1056"/>
      <c r="HRI6" s="1056"/>
      <c r="HRJ6" s="1056"/>
      <c r="HRK6" s="1056"/>
      <c r="HRL6" s="1056"/>
      <c r="HRM6" s="1056"/>
      <c r="HRN6" s="1056"/>
      <c r="HRO6" s="1056"/>
      <c r="HRP6" s="1056"/>
      <c r="HRQ6" s="1056"/>
      <c r="HRR6" s="1056"/>
      <c r="HRS6" s="1056"/>
      <c r="HRT6" s="1056"/>
      <c r="HRU6" s="1056"/>
      <c r="HRV6" s="1056"/>
      <c r="HRW6" s="1056"/>
      <c r="HRX6" s="1056"/>
      <c r="HRY6" s="1056"/>
      <c r="HRZ6" s="1056"/>
      <c r="HSA6" s="1056"/>
      <c r="HSB6" s="1056"/>
      <c r="HSC6" s="1056"/>
      <c r="HSD6" s="1056"/>
      <c r="HSE6" s="1056"/>
      <c r="HSF6" s="1056"/>
      <c r="HSG6" s="1056"/>
      <c r="HSH6" s="1056"/>
      <c r="HSI6" s="1056"/>
      <c r="HSJ6" s="1056"/>
      <c r="HSK6" s="1056"/>
      <c r="HSL6" s="1056"/>
      <c r="HSM6" s="1056"/>
      <c r="HSN6" s="1056"/>
      <c r="HSO6" s="1056"/>
      <c r="HSP6" s="1056"/>
      <c r="HSQ6" s="1056"/>
      <c r="HSR6" s="1056"/>
      <c r="HSS6" s="1056"/>
      <c r="HST6" s="1056"/>
      <c r="HSU6" s="1056"/>
      <c r="HSV6" s="1056"/>
      <c r="HSW6" s="1056"/>
      <c r="HSX6" s="1056"/>
      <c r="HSY6" s="1056"/>
      <c r="HSZ6" s="1056"/>
      <c r="HTA6" s="1056"/>
      <c r="HTB6" s="1056"/>
      <c r="HTC6" s="1056"/>
      <c r="HTD6" s="1056"/>
      <c r="HTE6" s="1056"/>
      <c r="HTF6" s="1056"/>
      <c r="HTG6" s="1056"/>
      <c r="HTH6" s="1056"/>
      <c r="HTI6" s="1056"/>
      <c r="HTJ6" s="1056"/>
      <c r="HTK6" s="1056"/>
      <c r="HTL6" s="1056"/>
      <c r="HTM6" s="1056"/>
      <c r="HTN6" s="1056"/>
      <c r="HTO6" s="1056"/>
      <c r="HTP6" s="1056"/>
      <c r="HTQ6" s="1056"/>
      <c r="HTR6" s="1056"/>
      <c r="HTS6" s="1056"/>
      <c r="HTT6" s="1056"/>
      <c r="HTU6" s="1056"/>
      <c r="HTV6" s="1056"/>
      <c r="HTW6" s="1056"/>
      <c r="HTX6" s="1056"/>
      <c r="HTY6" s="1056"/>
      <c r="HTZ6" s="1056"/>
      <c r="HUA6" s="1056"/>
      <c r="HUB6" s="1056"/>
      <c r="HUC6" s="1056"/>
      <c r="HUD6" s="1056"/>
      <c r="HUE6" s="1056"/>
      <c r="HUF6" s="1056"/>
      <c r="HUG6" s="1056"/>
      <c r="HUH6" s="1056"/>
      <c r="HUI6" s="1056"/>
      <c r="HUJ6" s="1056"/>
      <c r="HUK6" s="1056"/>
      <c r="HUL6" s="1056"/>
      <c r="HUM6" s="1056"/>
      <c r="HUN6" s="1056"/>
      <c r="HUO6" s="1056"/>
      <c r="HUP6" s="1056"/>
      <c r="HUQ6" s="1056"/>
      <c r="HUR6" s="1056"/>
      <c r="HUS6" s="1056"/>
      <c r="HUT6" s="1056"/>
      <c r="HUU6" s="1056"/>
      <c r="HUV6" s="1056"/>
      <c r="HUW6" s="1056"/>
      <c r="HUX6" s="1056"/>
      <c r="HUY6" s="1056"/>
      <c r="HUZ6" s="1056"/>
      <c r="HVA6" s="1056"/>
      <c r="HVB6" s="1056"/>
      <c r="HVC6" s="1056"/>
      <c r="HVD6" s="1056"/>
      <c r="HVE6" s="1056"/>
      <c r="HVF6" s="1056"/>
      <c r="HVG6" s="1056"/>
      <c r="HVH6" s="1056"/>
      <c r="HVI6" s="1056"/>
      <c r="HVJ6" s="1056"/>
      <c r="HVK6" s="1056"/>
      <c r="HVL6" s="1056"/>
      <c r="HVM6" s="1056"/>
      <c r="HVN6" s="1056"/>
      <c r="HVO6" s="1056"/>
      <c r="HVP6" s="1056"/>
      <c r="HVQ6" s="1056"/>
      <c r="HVR6" s="1056"/>
      <c r="HVS6" s="1056"/>
      <c r="HVT6" s="1056"/>
      <c r="HVU6" s="1056"/>
      <c r="HVV6" s="1056"/>
      <c r="HVW6" s="1056"/>
      <c r="HVX6" s="1056"/>
      <c r="HVY6" s="1056"/>
      <c r="HVZ6" s="1056"/>
      <c r="HWA6" s="1056"/>
      <c r="HWB6" s="1056"/>
      <c r="HWC6" s="1056"/>
      <c r="HWD6" s="1056"/>
      <c r="HWE6" s="1056"/>
      <c r="HWF6" s="1056"/>
      <c r="HWG6" s="1056"/>
      <c r="HWH6" s="1056"/>
      <c r="HWI6" s="1056"/>
      <c r="HWJ6" s="1056"/>
      <c r="HWK6" s="1056"/>
      <c r="HWL6" s="1056"/>
      <c r="HWM6" s="1056"/>
      <c r="HWN6" s="1056"/>
      <c r="HWO6" s="1056"/>
      <c r="HWP6" s="1056"/>
      <c r="HWQ6" s="1056"/>
      <c r="HWR6" s="1056"/>
      <c r="HWS6" s="1056"/>
      <c r="HWT6" s="1056"/>
      <c r="HWU6" s="1056"/>
      <c r="HWV6" s="1056"/>
      <c r="HWW6" s="1056"/>
      <c r="HWX6" s="1056"/>
      <c r="HWY6" s="1056"/>
      <c r="HWZ6" s="1056"/>
      <c r="HXA6" s="1056"/>
      <c r="HXB6" s="1056"/>
      <c r="HXC6" s="1056"/>
      <c r="HXD6" s="1056"/>
      <c r="HXE6" s="1056"/>
      <c r="HXF6" s="1056"/>
      <c r="HXG6" s="1056"/>
      <c r="HXH6" s="1056"/>
      <c r="HXI6" s="1056"/>
      <c r="HXJ6" s="1056"/>
      <c r="HXK6" s="1056"/>
      <c r="HXL6" s="1056"/>
      <c r="HXM6" s="1056"/>
      <c r="HXN6" s="1056"/>
      <c r="HXO6" s="1056"/>
      <c r="HXP6" s="1056"/>
      <c r="HXQ6" s="1056"/>
      <c r="HXR6" s="1056"/>
      <c r="HXS6" s="1056"/>
      <c r="HXT6" s="1056"/>
      <c r="HXU6" s="1056"/>
      <c r="HXV6" s="1056"/>
      <c r="HXW6" s="1056"/>
      <c r="HXX6" s="1056"/>
      <c r="HXY6" s="1056"/>
      <c r="HXZ6" s="1056"/>
      <c r="HYA6" s="1056"/>
      <c r="HYB6" s="1056"/>
      <c r="HYC6" s="1056"/>
      <c r="HYD6" s="1056"/>
      <c r="HYE6" s="1056"/>
      <c r="HYF6" s="1056"/>
      <c r="HYG6" s="1056"/>
      <c r="HYH6" s="1056"/>
      <c r="HYI6" s="1056"/>
      <c r="HYJ6" s="1056"/>
      <c r="HYK6" s="1056"/>
      <c r="HYL6" s="1056"/>
      <c r="HYM6" s="1056"/>
      <c r="HYN6" s="1056"/>
      <c r="HYO6" s="1056"/>
      <c r="HYP6" s="1056"/>
      <c r="HYQ6" s="1056"/>
      <c r="HYR6" s="1056"/>
      <c r="HYS6" s="1056"/>
      <c r="HYT6" s="1056"/>
      <c r="HYU6" s="1056"/>
      <c r="HYV6" s="1056"/>
      <c r="HYW6" s="1056"/>
      <c r="HYX6" s="1056"/>
      <c r="HYY6" s="1056"/>
      <c r="HYZ6" s="1056"/>
      <c r="HZA6" s="1056"/>
      <c r="HZB6" s="1056"/>
      <c r="HZC6" s="1056"/>
      <c r="HZD6" s="1056"/>
      <c r="HZE6" s="1056"/>
      <c r="HZF6" s="1056"/>
      <c r="HZG6" s="1056"/>
      <c r="HZH6" s="1056"/>
      <c r="HZI6" s="1056"/>
      <c r="HZJ6" s="1056"/>
      <c r="HZK6" s="1056"/>
      <c r="HZL6" s="1056"/>
      <c r="HZM6" s="1056"/>
      <c r="HZN6" s="1056"/>
      <c r="HZO6" s="1056"/>
      <c r="HZP6" s="1056"/>
      <c r="HZQ6" s="1056"/>
      <c r="HZR6" s="1056"/>
      <c r="HZS6" s="1056"/>
      <c r="HZT6" s="1056"/>
      <c r="HZU6" s="1056"/>
      <c r="HZV6" s="1056"/>
      <c r="HZW6" s="1056"/>
      <c r="HZX6" s="1056"/>
      <c r="HZY6" s="1056"/>
      <c r="HZZ6" s="1056"/>
      <c r="IAA6" s="1056"/>
      <c r="IAB6" s="1056"/>
      <c r="IAC6" s="1056"/>
      <c r="IAD6" s="1056"/>
      <c r="IAE6" s="1056"/>
      <c r="IAF6" s="1056"/>
      <c r="IAG6" s="1056"/>
      <c r="IAH6" s="1056"/>
      <c r="IAI6" s="1056"/>
      <c r="IAJ6" s="1056"/>
      <c r="IAK6" s="1056"/>
      <c r="IAL6" s="1056"/>
      <c r="IAM6" s="1056"/>
      <c r="IAN6" s="1056"/>
      <c r="IAO6" s="1056"/>
      <c r="IAP6" s="1056"/>
      <c r="IAQ6" s="1056"/>
      <c r="IAR6" s="1056"/>
      <c r="IAS6" s="1056"/>
      <c r="IAT6" s="1056"/>
      <c r="IAU6" s="1056"/>
      <c r="IAV6" s="1056"/>
      <c r="IAW6" s="1056"/>
      <c r="IAX6" s="1056"/>
      <c r="IAY6" s="1056"/>
      <c r="IAZ6" s="1056"/>
      <c r="IBA6" s="1056"/>
      <c r="IBB6" s="1056"/>
      <c r="IBC6" s="1056"/>
      <c r="IBD6" s="1056"/>
      <c r="IBE6" s="1056"/>
      <c r="IBF6" s="1056"/>
      <c r="IBG6" s="1056"/>
      <c r="IBH6" s="1056"/>
      <c r="IBI6" s="1056"/>
      <c r="IBJ6" s="1056"/>
      <c r="IBK6" s="1056"/>
      <c r="IBL6" s="1056"/>
      <c r="IBM6" s="1056"/>
      <c r="IBN6" s="1056"/>
      <c r="IBO6" s="1056"/>
      <c r="IBP6" s="1056"/>
      <c r="IBQ6" s="1056"/>
      <c r="IBR6" s="1056"/>
      <c r="IBS6" s="1056"/>
      <c r="IBT6" s="1056"/>
      <c r="IBU6" s="1056"/>
      <c r="IBV6" s="1056"/>
      <c r="IBW6" s="1056"/>
      <c r="IBX6" s="1056"/>
      <c r="IBY6" s="1056"/>
      <c r="IBZ6" s="1056"/>
      <c r="ICA6" s="1056"/>
      <c r="ICB6" s="1056"/>
      <c r="ICC6" s="1056"/>
      <c r="ICD6" s="1056"/>
      <c r="ICE6" s="1056"/>
      <c r="ICF6" s="1056"/>
      <c r="ICG6" s="1056"/>
      <c r="ICH6" s="1056"/>
      <c r="ICI6" s="1056"/>
      <c r="ICJ6" s="1056"/>
      <c r="ICK6" s="1056"/>
      <c r="ICL6" s="1056"/>
      <c r="ICM6" s="1056"/>
      <c r="ICN6" s="1056"/>
      <c r="ICO6" s="1056"/>
      <c r="ICP6" s="1056"/>
      <c r="ICQ6" s="1056"/>
      <c r="ICR6" s="1056"/>
      <c r="ICS6" s="1056"/>
      <c r="ICT6" s="1056"/>
      <c r="ICU6" s="1056"/>
      <c r="ICV6" s="1056"/>
      <c r="ICW6" s="1056"/>
      <c r="ICX6" s="1056"/>
      <c r="ICY6" s="1056"/>
      <c r="ICZ6" s="1056"/>
      <c r="IDA6" s="1056"/>
      <c r="IDB6" s="1056"/>
      <c r="IDC6" s="1056"/>
      <c r="IDD6" s="1056"/>
      <c r="IDE6" s="1056"/>
      <c r="IDF6" s="1056"/>
      <c r="IDG6" s="1056"/>
      <c r="IDH6" s="1056"/>
      <c r="IDI6" s="1056"/>
      <c r="IDJ6" s="1056"/>
      <c r="IDK6" s="1056"/>
      <c r="IDL6" s="1056"/>
      <c r="IDM6" s="1056"/>
      <c r="IDN6" s="1056"/>
      <c r="IDO6" s="1056"/>
      <c r="IDP6" s="1056"/>
      <c r="IDQ6" s="1056"/>
      <c r="IDR6" s="1056"/>
      <c r="IDS6" s="1056"/>
      <c r="IDT6" s="1056"/>
      <c r="IDU6" s="1056"/>
      <c r="IDV6" s="1056"/>
      <c r="IDW6" s="1056"/>
      <c r="IDX6" s="1056"/>
      <c r="IDY6" s="1056"/>
      <c r="IDZ6" s="1056"/>
      <c r="IEA6" s="1056"/>
      <c r="IEB6" s="1056"/>
      <c r="IEC6" s="1056"/>
      <c r="IED6" s="1056"/>
      <c r="IEE6" s="1056"/>
      <c r="IEF6" s="1056"/>
      <c r="IEG6" s="1056"/>
      <c r="IEH6" s="1056"/>
      <c r="IEI6" s="1056"/>
      <c r="IEJ6" s="1056"/>
      <c r="IEK6" s="1056"/>
      <c r="IEL6" s="1056"/>
      <c r="IEM6" s="1056"/>
      <c r="IEN6" s="1056"/>
      <c r="IEO6" s="1056"/>
      <c r="IEP6" s="1056"/>
      <c r="IEQ6" s="1056"/>
      <c r="IER6" s="1056"/>
      <c r="IES6" s="1056"/>
      <c r="IET6" s="1056"/>
      <c r="IEU6" s="1056"/>
      <c r="IEV6" s="1056"/>
      <c r="IEW6" s="1056"/>
      <c r="IEX6" s="1056"/>
      <c r="IEY6" s="1056"/>
      <c r="IEZ6" s="1056"/>
      <c r="IFA6" s="1056"/>
      <c r="IFB6" s="1056"/>
      <c r="IFC6" s="1056"/>
      <c r="IFD6" s="1056"/>
      <c r="IFE6" s="1056"/>
      <c r="IFF6" s="1056"/>
      <c r="IFG6" s="1056"/>
      <c r="IFH6" s="1056"/>
      <c r="IFI6" s="1056"/>
      <c r="IFJ6" s="1056"/>
      <c r="IFK6" s="1056"/>
      <c r="IFL6" s="1056"/>
      <c r="IFM6" s="1056"/>
      <c r="IFN6" s="1056"/>
      <c r="IFO6" s="1056"/>
      <c r="IFP6" s="1056"/>
      <c r="IFQ6" s="1056"/>
      <c r="IFR6" s="1056"/>
      <c r="IFS6" s="1056"/>
      <c r="IFT6" s="1056"/>
      <c r="IFU6" s="1056"/>
      <c r="IFV6" s="1056"/>
      <c r="IFW6" s="1056"/>
      <c r="IFX6" s="1056"/>
      <c r="IFY6" s="1056"/>
      <c r="IFZ6" s="1056"/>
      <c r="IGA6" s="1056"/>
      <c r="IGB6" s="1056"/>
      <c r="IGC6" s="1056"/>
      <c r="IGD6" s="1056"/>
      <c r="IGE6" s="1056"/>
      <c r="IGF6" s="1056"/>
      <c r="IGG6" s="1056"/>
      <c r="IGH6" s="1056"/>
      <c r="IGI6" s="1056"/>
      <c r="IGJ6" s="1056"/>
      <c r="IGK6" s="1056"/>
      <c r="IGL6" s="1056"/>
      <c r="IGM6" s="1056"/>
      <c r="IGN6" s="1056"/>
      <c r="IGO6" s="1056"/>
      <c r="IGP6" s="1056"/>
      <c r="IGQ6" s="1056"/>
      <c r="IGR6" s="1056"/>
      <c r="IGS6" s="1056"/>
      <c r="IGT6" s="1056"/>
      <c r="IGU6" s="1056"/>
      <c r="IGV6" s="1056"/>
      <c r="IGW6" s="1056"/>
      <c r="IGX6" s="1056"/>
      <c r="IGY6" s="1056"/>
      <c r="IGZ6" s="1056"/>
      <c r="IHA6" s="1056"/>
      <c r="IHB6" s="1056"/>
      <c r="IHC6" s="1056"/>
      <c r="IHD6" s="1056"/>
      <c r="IHE6" s="1056"/>
      <c r="IHF6" s="1056"/>
      <c r="IHG6" s="1056"/>
      <c r="IHH6" s="1056"/>
      <c r="IHI6" s="1056"/>
      <c r="IHJ6" s="1056"/>
      <c r="IHK6" s="1056"/>
      <c r="IHL6" s="1056"/>
      <c r="IHM6" s="1056"/>
      <c r="IHN6" s="1056"/>
      <c r="IHO6" s="1056"/>
      <c r="IHP6" s="1056"/>
      <c r="IHQ6" s="1056"/>
      <c r="IHR6" s="1056"/>
      <c r="IHS6" s="1056"/>
      <c r="IHT6" s="1056"/>
      <c r="IHU6" s="1056"/>
      <c r="IHV6" s="1056"/>
      <c r="IHW6" s="1056"/>
      <c r="IHX6" s="1056"/>
      <c r="IHY6" s="1056"/>
      <c r="IHZ6" s="1056"/>
      <c r="IIA6" s="1056"/>
      <c r="IIB6" s="1056"/>
      <c r="IIC6" s="1056"/>
      <c r="IID6" s="1056"/>
      <c r="IIE6" s="1056"/>
      <c r="IIF6" s="1056"/>
      <c r="IIG6" s="1056"/>
      <c r="IIH6" s="1056"/>
      <c r="III6" s="1056"/>
      <c r="IIJ6" s="1056"/>
      <c r="IIK6" s="1056"/>
      <c r="IIL6" s="1056"/>
      <c r="IIM6" s="1056"/>
      <c r="IIN6" s="1056"/>
      <c r="IIO6" s="1056"/>
      <c r="IIP6" s="1056"/>
      <c r="IIQ6" s="1056"/>
      <c r="IIR6" s="1056"/>
      <c r="IIS6" s="1056"/>
      <c r="IIT6" s="1056"/>
      <c r="IIU6" s="1056"/>
      <c r="IIV6" s="1056"/>
      <c r="IIW6" s="1056"/>
      <c r="IIX6" s="1056"/>
      <c r="IIY6" s="1056"/>
      <c r="IIZ6" s="1056"/>
      <c r="IJA6" s="1056"/>
      <c r="IJB6" s="1056"/>
      <c r="IJC6" s="1056"/>
      <c r="IJD6" s="1056"/>
      <c r="IJE6" s="1056"/>
      <c r="IJF6" s="1056"/>
      <c r="IJG6" s="1056"/>
      <c r="IJH6" s="1056"/>
      <c r="IJI6" s="1056"/>
      <c r="IJJ6" s="1056"/>
      <c r="IJK6" s="1056"/>
      <c r="IJL6" s="1056"/>
      <c r="IJM6" s="1056"/>
      <c r="IJN6" s="1056"/>
      <c r="IJO6" s="1056"/>
      <c r="IJP6" s="1056"/>
      <c r="IJQ6" s="1056"/>
      <c r="IJR6" s="1056"/>
      <c r="IJS6" s="1056"/>
      <c r="IJT6" s="1056"/>
      <c r="IJU6" s="1056"/>
      <c r="IJV6" s="1056"/>
      <c r="IJW6" s="1056"/>
      <c r="IJX6" s="1056"/>
      <c r="IJY6" s="1056"/>
      <c r="IJZ6" s="1056"/>
      <c r="IKA6" s="1056"/>
      <c r="IKB6" s="1056"/>
      <c r="IKC6" s="1056"/>
      <c r="IKD6" s="1056"/>
      <c r="IKE6" s="1056"/>
      <c r="IKF6" s="1056"/>
      <c r="IKG6" s="1056"/>
      <c r="IKH6" s="1056"/>
      <c r="IKI6" s="1056"/>
      <c r="IKJ6" s="1056"/>
      <c r="IKK6" s="1056"/>
      <c r="IKL6" s="1056"/>
      <c r="IKM6" s="1056"/>
      <c r="IKN6" s="1056"/>
      <c r="IKO6" s="1056"/>
      <c r="IKP6" s="1056"/>
      <c r="IKQ6" s="1056"/>
      <c r="IKR6" s="1056"/>
      <c r="IKS6" s="1056"/>
      <c r="IKT6" s="1056"/>
      <c r="IKU6" s="1056"/>
      <c r="IKV6" s="1056"/>
      <c r="IKW6" s="1056"/>
      <c r="IKX6" s="1056"/>
      <c r="IKY6" s="1056"/>
      <c r="IKZ6" s="1056"/>
      <c r="ILA6" s="1056"/>
      <c r="ILB6" s="1056"/>
      <c r="ILC6" s="1056"/>
      <c r="ILD6" s="1056"/>
      <c r="ILE6" s="1056"/>
      <c r="ILF6" s="1056"/>
      <c r="ILG6" s="1056"/>
      <c r="ILH6" s="1056"/>
      <c r="ILI6" s="1056"/>
      <c r="ILJ6" s="1056"/>
      <c r="ILK6" s="1056"/>
      <c r="ILL6" s="1056"/>
      <c r="ILM6" s="1056"/>
      <c r="ILN6" s="1056"/>
      <c r="ILO6" s="1056"/>
      <c r="ILP6" s="1056"/>
      <c r="ILQ6" s="1056"/>
      <c r="ILR6" s="1056"/>
      <c r="ILS6" s="1056"/>
      <c r="ILT6" s="1056"/>
      <c r="ILU6" s="1056"/>
      <c r="ILV6" s="1056"/>
      <c r="ILW6" s="1056"/>
      <c r="ILX6" s="1056"/>
      <c r="ILY6" s="1056"/>
      <c r="ILZ6" s="1056"/>
      <c r="IMA6" s="1056"/>
      <c r="IMB6" s="1056"/>
      <c r="IMC6" s="1056"/>
      <c r="IMD6" s="1056"/>
      <c r="IME6" s="1056"/>
      <c r="IMF6" s="1056"/>
      <c r="IMG6" s="1056"/>
      <c r="IMH6" s="1056"/>
      <c r="IMI6" s="1056"/>
      <c r="IMJ6" s="1056"/>
      <c r="IMK6" s="1056"/>
      <c r="IML6" s="1056"/>
      <c r="IMM6" s="1056"/>
      <c r="IMN6" s="1056"/>
      <c r="IMO6" s="1056"/>
      <c r="IMP6" s="1056"/>
      <c r="IMQ6" s="1056"/>
      <c r="IMR6" s="1056"/>
      <c r="IMS6" s="1056"/>
      <c r="IMT6" s="1056"/>
      <c r="IMU6" s="1056"/>
      <c r="IMV6" s="1056"/>
      <c r="IMW6" s="1056"/>
      <c r="IMX6" s="1056"/>
      <c r="IMY6" s="1056"/>
      <c r="IMZ6" s="1056"/>
      <c r="INA6" s="1056"/>
      <c r="INB6" s="1056"/>
      <c r="INC6" s="1056"/>
      <c r="IND6" s="1056"/>
      <c r="INE6" s="1056"/>
      <c r="INF6" s="1056"/>
      <c r="ING6" s="1056"/>
      <c r="INH6" s="1056"/>
      <c r="INI6" s="1056"/>
      <c r="INJ6" s="1056"/>
      <c r="INK6" s="1056"/>
      <c r="INL6" s="1056"/>
      <c r="INM6" s="1056"/>
      <c r="INN6" s="1056"/>
      <c r="INO6" s="1056"/>
      <c r="INP6" s="1056"/>
      <c r="INQ6" s="1056"/>
      <c r="INR6" s="1056"/>
      <c r="INS6" s="1056"/>
      <c r="INT6" s="1056"/>
      <c r="INU6" s="1056"/>
      <c r="INV6" s="1056"/>
      <c r="INW6" s="1056"/>
      <c r="INX6" s="1056"/>
      <c r="INY6" s="1056"/>
      <c r="INZ6" s="1056"/>
      <c r="IOA6" s="1056"/>
      <c r="IOB6" s="1056"/>
      <c r="IOC6" s="1056"/>
      <c r="IOD6" s="1056"/>
      <c r="IOE6" s="1056"/>
      <c r="IOF6" s="1056"/>
      <c r="IOG6" s="1056"/>
      <c r="IOH6" s="1056"/>
      <c r="IOI6" s="1056"/>
      <c r="IOJ6" s="1056"/>
      <c r="IOK6" s="1056"/>
      <c r="IOL6" s="1056"/>
      <c r="IOM6" s="1056"/>
      <c r="ION6" s="1056"/>
      <c r="IOO6" s="1056"/>
      <c r="IOP6" s="1056"/>
      <c r="IOQ6" s="1056"/>
      <c r="IOR6" s="1056"/>
      <c r="IOS6" s="1056"/>
      <c r="IOT6" s="1056"/>
      <c r="IOU6" s="1056"/>
      <c r="IOV6" s="1056"/>
      <c r="IOW6" s="1056"/>
      <c r="IOX6" s="1056"/>
      <c r="IOY6" s="1056"/>
      <c r="IOZ6" s="1056"/>
      <c r="IPA6" s="1056"/>
      <c r="IPB6" s="1056"/>
      <c r="IPC6" s="1056"/>
      <c r="IPD6" s="1056"/>
      <c r="IPE6" s="1056"/>
      <c r="IPF6" s="1056"/>
      <c r="IPG6" s="1056"/>
      <c r="IPH6" s="1056"/>
      <c r="IPI6" s="1056"/>
      <c r="IPJ6" s="1056"/>
      <c r="IPK6" s="1056"/>
      <c r="IPL6" s="1056"/>
      <c r="IPM6" s="1056"/>
      <c r="IPN6" s="1056"/>
      <c r="IPO6" s="1056"/>
      <c r="IPP6" s="1056"/>
      <c r="IPQ6" s="1056"/>
      <c r="IPR6" s="1056"/>
      <c r="IPS6" s="1056"/>
      <c r="IPT6" s="1056"/>
      <c r="IPU6" s="1056"/>
      <c r="IPV6" s="1056"/>
      <c r="IPW6" s="1056"/>
      <c r="IPX6" s="1056"/>
      <c r="IPY6" s="1056"/>
      <c r="IPZ6" s="1056"/>
      <c r="IQA6" s="1056"/>
      <c r="IQB6" s="1056"/>
      <c r="IQC6" s="1056"/>
      <c r="IQD6" s="1056"/>
      <c r="IQE6" s="1056"/>
      <c r="IQF6" s="1056"/>
      <c r="IQG6" s="1056"/>
      <c r="IQH6" s="1056"/>
      <c r="IQI6" s="1056"/>
      <c r="IQJ6" s="1056"/>
      <c r="IQK6" s="1056"/>
      <c r="IQL6" s="1056"/>
      <c r="IQM6" s="1056"/>
      <c r="IQN6" s="1056"/>
      <c r="IQO6" s="1056"/>
      <c r="IQP6" s="1056"/>
      <c r="IQQ6" s="1056"/>
      <c r="IQR6" s="1056"/>
      <c r="IQS6" s="1056"/>
      <c r="IQT6" s="1056"/>
      <c r="IQU6" s="1056"/>
      <c r="IQV6" s="1056"/>
      <c r="IQW6" s="1056"/>
      <c r="IQX6" s="1056"/>
      <c r="IQY6" s="1056"/>
      <c r="IQZ6" s="1056"/>
      <c r="IRA6" s="1056"/>
      <c r="IRB6" s="1056"/>
      <c r="IRC6" s="1056"/>
      <c r="IRD6" s="1056"/>
      <c r="IRE6" s="1056"/>
      <c r="IRF6" s="1056"/>
      <c r="IRG6" s="1056"/>
      <c r="IRH6" s="1056"/>
      <c r="IRI6" s="1056"/>
      <c r="IRJ6" s="1056"/>
      <c r="IRK6" s="1056"/>
      <c r="IRL6" s="1056"/>
      <c r="IRM6" s="1056"/>
      <c r="IRN6" s="1056"/>
      <c r="IRO6" s="1056"/>
      <c r="IRP6" s="1056"/>
      <c r="IRQ6" s="1056"/>
      <c r="IRR6" s="1056"/>
      <c r="IRS6" s="1056"/>
      <c r="IRT6" s="1056"/>
      <c r="IRU6" s="1056"/>
      <c r="IRV6" s="1056"/>
      <c r="IRW6" s="1056"/>
      <c r="IRX6" s="1056"/>
      <c r="IRY6" s="1056"/>
      <c r="IRZ6" s="1056"/>
      <c r="ISA6" s="1056"/>
      <c r="ISB6" s="1056"/>
      <c r="ISC6" s="1056"/>
      <c r="ISD6" s="1056"/>
      <c r="ISE6" s="1056"/>
      <c r="ISF6" s="1056"/>
      <c r="ISG6" s="1056"/>
      <c r="ISH6" s="1056"/>
      <c r="ISI6" s="1056"/>
      <c r="ISJ6" s="1056"/>
      <c r="ISK6" s="1056"/>
      <c r="ISL6" s="1056"/>
      <c r="ISM6" s="1056"/>
      <c r="ISN6" s="1056"/>
      <c r="ISO6" s="1056"/>
      <c r="ISP6" s="1056"/>
      <c r="ISQ6" s="1056"/>
      <c r="ISR6" s="1056"/>
      <c r="ISS6" s="1056"/>
      <c r="IST6" s="1056"/>
      <c r="ISU6" s="1056"/>
      <c r="ISV6" s="1056"/>
      <c r="ISW6" s="1056"/>
      <c r="ISX6" s="1056"/>
      <c r="ISY6" s="1056"/>
      <c r="ISZ6" s="1056"/>
      <c r="ITA6" s="1056"/>
      <c r="ITB6" s="1056"/>
      <c r="ITC6" s="1056"/>
      <c r="ITD6" s="1056"/>
      <c r="ITE6" s="1056"/>
      <c r="ITF6" s="1056"/>
      <c r="ITG6" s="1056"/>
      <c r="ITH6" s="1056"/>
      <c r="ITI6" s="1056"/>
      <c r="ITJ6" s="1056"/>
      <c r="ITK6" s="1056"/>
      <c r="ITL6" s="1056"/>
      <c r="ITM6" s="1056"/>
      <c r="ITN6" s="1056"/>
      <c r="ITO6" s="1056"/>
      <c r="ITP6" s="1056"/>
      <c r="ITQ6" s="1056"/>
      <c r="ITR6" s="1056"/>
      <c r="ITS6" s="1056"/>
      <c r="ITT6" s="1056"/>
      <c r="ITU6" s="1056"/>
      <c r="ITV6" s="1056"/>
      <c r="ITW6" s="1056"/>
      <c r="ITX6" s="1056"/>
      <c r="ITY6" s="1056"/>
      <c r="ITZ6" s="1056"/>
      <c r="IUA6" s="1056"/>
      <c r="IUB6" s="1056"/>
      <c r="IUC6" s="1056"/>
      <c r="IUD6" s="1056"/>
      <c r="IUE6" s="1056"/>
      <c r="IUF6" s="1056"/>
      <c r="IUG6" s="1056"/>
      <c r="IUH6" s="1056"/>
      <c r="IUI6" s="1056"/>
      <c r="IUJ6" s="1056"/>
      <c r="IUK6" s="1056"/>
      <c r="IUL6" s="1056"/>
      <c r="IUM6" s="1056"/>
      <c r="IUN6" s="1056"/>
      <c r="IUO6" s="1056"/>
      <c r="IUP6" s="1056"/>
      <c r="IUQ6" s="1056"/>
      <c r="IUR6" s="1056"/>
      <c r="IUS6" s="1056"/>
      <c r="IUT6" s="1056"/>
      <c r="IUU6" s="1056"/>
      <c r="IUV6" s="1056"/>
      <c r="IUW6" s="1056"/>
      <c r="IUX6" s="1056"/>
      <c r="IUY6" s="1056"/>
      <c r="IUZ6" s="1056"/>
      <c r="IVA6" s="1056"/>
      <c r="IVB6" s="1056"/>
      <c r="IVC6" s="1056"/>
      <c r="IVD6" s="1056"/>
      <c r="IVE6" s="1056"/>
      <c r="IVF6" s="1056"/>
      <c r="IVG6" s="1056"/>
      <c r="IVH6" s="1056"/>
      <c r="IVI6" s="1056"/>
      <c r="IVJ6" s="1056"/>
      <c r="IVK6" s="1056"/>
      <c r="IVL6" s="1056"/>
      <c r="IVM6" s="1056"/>
      <c r="IVN6" s="1056"/>
      <c r="IVO6" s="1056"/>
      <c r="IVP6" s="1056"/>
      <c r="IVQ6" s="1056"/>
      <c r="IVR6" s="1056"/>
      <c r="IVS6" s="1056"/>
      <c r="IVT6" s="1056"/>
      <c r="IVU6" s="1056"/>
      <c r="IVV6" s="1056"/>
      <c r="IVW6" s="1056"/>
      <c r="IVX6" s="1056"/>
      <c r="IVY6" s="1056"/>
      <c r="IVZ6" s="1056"/>
      <c r="IWA6" s="1056"/>
      <c r="IWB6" s="1056"/>
      <c r="IWC6" s="1056"/>
      <c r="IWD6" s="1056"/>
      <c r="IWE6" s="1056"/>
      <c r="IWF6" s="1056"/>
      <c r="IWG6" s="1056"/>
      <c r="IWH6" s="1056"/>
      <c r="IWI6" s="1056"/>
      <c r="IWJ6" s="1056"/>
      <c r="IWK6" s="1056"/>
      <c r="IWL6" s="1056"/>
      <c r="IWM6" s="1056"/>
      <c r="IWN6" s="1056"/>
      <c r="IWO6" s="1056"/>
      <c r="IWP6" s="1056"/>
      <c r="IWQ6" s="1056"/>
      <c r="IWR6" s="1056"/>
      <c r="IWS6" s="1056"/>
      <c r="IWT6" s="1056"/>
      <c r="IWU6" s="1056"/>
      <c r="IWV6" s="1056"/>
      <c r="IWW6" s="1056"/>
      <c r="IWX6" s="1056"/>
      <c r="IWY6" s="1056"/>
      <c r="IWZ6" s="1056"/>
      <c r="IXA6" s="1056"/>
      <c r="IXB6" s="1056"/>
      <c r="IXC6" s="1056"/>
      <c r="IXD6" s="1056"/>
      <c r="IXE6" s="1056"/>
      <c r="IXF6" s="1056"/>
      <c r="IXG6" s="1056"/>
      <c r="IXH6" s="1056"/>
      <c r="IXI6" s="1056"/>
      <c r="IXJ6" s="1056"/>
      <c r="IXK6" s="1056"/>
      <c r="IXL6" s="1056"/>
      <c r="IXM6" s="1056"/>
      <c r="IXN6" s="1056"/>
      <c r="IXO6" s="1056"/>
      <c r="IXP6" s="1056"/>
      <c r="IXQ6" s="1056"/>
      <c r="IXR6" s="1056"/>
      <c r="IXS6" s="1056"/>
      <c r="IXT6" s="1056"/>
      <c r="IXU6" s="1056"/>
      <c r="IXV6" s="1056"/>
      <c r="IXW6" s="1056"/>
      <c r="IXX6" s="1056"/>
      <c r="IXY6" s="1056"/>
      <c r="IXZ6" s="1056"/>
      <c r="IYA6" s="1056"/>
      <c r="IYB6" s="1056"/>
      <c r="IYC6" s="1056"/>
      <c r="IYD6" s="1056"/>
      <c r="IYE6" s="1056"/>
      <c r="IYF6" s="1056"/>
      <c r="IYG6" s="1056"/>
      <c r="IYH6" s="1056"/>
      <c r="IYI6" s="1056"/>
      <c r="IYJ6" s="1056"/>
      <c r="IYK6" s="1056"/>
      <c r="IYL6" s="1056"/>
      <c r="IYM6" s="1056"/>
      <c r="IYN6" s="1056"/>
      <c r="IYO6" s="1056"/>
      <c r="IYP6" s="1056"/>
      <c r="IYQ6" s="1056"/>
      <c r="IYR6" s="1056"/>
      <c r="IYS6" s="1056"/>
      <c r="IYT6" s="1056"/>
      <c r="IYU6" s="1056"/>
      <c r="IYV6" s="1056"/>
      <c r="IYW6" s="1056"/>
      <c r="IYX6" s="1056"/>
      <c r="IYY6" s="1056"/>
      <c r="IYZ6" s="1056"/>
      <c r="IZA6" s="1056"/>
      <c r="IZB6" s="1056"/>
      <c r="IZC6" s="1056"/>
      <c r="IZD6" s="1056"/>
      <c r="IZE6" s="1056"/>
      <c r="IZF6" s="1056"/>
      <c r="IZG6" s="1056"/>
      <c r="IZH6" s="1056"/>
      <c r="IZI6" s="1056"/>
      <c r="IZJ6" s="1056"/>
      <c r="IZK6" s="1056"/>
      <c r="IZL6" s="1056"/>
      <c r="IZM6" s="1056"/>
      <c r="IZN6" s="1056"/>
      <c r="IZO6" s="1056"/>
      <c r="IZP6" s="1056"/>
      <c r="IZQ6" s="1056"/>
      <c r="IZR6" s="1056"/>
      <c r="IZS6" s="1056"/>
      <c r="IZT6" s="1056"/>
      <c r="IZU6" s="1056"/>
      <c r="IZV6" s="1056"/>
      <c r="IZW6" s="1056"/>
      <c r="IZX6" s="1056"/>
      <c r="IZY6" s="1056"/>
      <c r="IZZ6" s="1056"/>
      <c r="JAA6" s="1056"/>
      <c r="JAB6" s="1056"/>
      <c r="JAC6" s="1056"/>
      <c r="JAD6" s="1056"/>
      <c r="JAE6" s="1056"/>
      <c r="JAF6" s="1056"/>
      <c r="JAG6" s="1056"/>
      <c r="JAH6" s="1056"/>
      <c r="JAI6" s="1056"/>
      <c r="JAJ6" s="1056"/>
      <c r="JAK6" s="1056"/>
      <c r="JAL6" s="1056"/>
      <c r="JAM6" s="1056"/>
      <c r="JAN6" s="1056"/>
      <c r="JAO6" s="1056"/>
      <c r="JAP6" s="1056"/>
      <c r="JAQ6" s="1056"/>
      <c r="JAR6" s="1056"/>
      <c r="JAS6" s="1056"/>
      <c r="JAT6" s="1056"/>
      <c r="JAU6" s="1056"/>
      <c r="JAV6" s="1056"/>
      <c r="JAW6" s="1056"/>
      <c r="JAX6" s="1056"/>
      <c r="JAY6" s="1056"/>
      <c r="JAZ6" s="1056"/>
      <c r="JBA6" s="1056"/>
      <c r="JBB6" s="1056"/>
      <c r="JBC6" s="1056"/>
      <c r="JBD6" s="1056"/>
      <c r="JBE6" s="1056"/>
      <c r="JBF6" s="1056"/>
      <c r="JBG6" s="1056"/>
      <c r="JBH6" s="1056"/>
      <c r="JBI6" s="1056"/>
      <c r="JBJ6" s="1056"/>
      <c r="JBK6" s="1056"/>
      <c r="JBL6" s="1056"/>
      <c r="JBM6" s="1056"/>
      <c r="JBN6" s="1056"/>
      <c r="JBO6" s="1056"/>
      <c r="JBP6" s="1056"/>
      <c r="JBQ6" s="1056"/>
      <c r="JBR6" s="1056"/>
      <c r="JBS6" s="1056"/>
      <c r="JBT6" s="1056"/>
      <c r="JBU6" s="1056"/>
      <c r="JBV6" s="1056"/>
      <c r="JBW6" s="1056"/>
      <c r="JBX6" s="1056"/>
      <c r="JBY6" s="1056"/>
      <c r="JBZ6" s="1056"/>
      <c r="JCA6" s="1056"/>
      <c r="JCB6" s="1056"/>
      <c r="JCC6" s="1056"/>
      <c r="JCD6" s="1056"/>
      <c r="JCE6" s="1056"/>
      <c r="JCF6" s="1056"/>
      <c r="JCG6" s="1056"/>
      <c r="JCH6" s="1056"/>
      <c r="JCI6" s="1056"/>
      <c r="JCJ6" s="1056"/>
      <c r="JCK6" s="1056"/>
      <c r="JCL6" s="1056"/>
      <c r="JCM6" s="1056"/>
      <c r="JCN6" s="1056"/>
      <c r="JCO6" s="1056"/>
      <c r="JCP6" s="1056"/>
      <c r="JCQ6" s="1056"/>
      <c r="JCR6" s="1056"/>
      <c r="JCS6" s="1056"/>
      <c r="JCT6" s="1056"/>
      <c r="JCU6" s="1056"/>
      <c r="JCV6" s="1056"/>
      <c r="JCW6" s="1056"/>
      <c r="JCX6" s="1056"/>
      <c r="JCY6" s="1056"/>
      <c r="JCZ6" s="1056"/>
      <c r="JDA6" s="1056"/>
      <c r="JDB6" s="1056"/>
      <c r="JDC6" s="1056"/>
      <c r="JDD6" s="1056"/>
      <c r="JDE6" s="1056"/>
      <c r="JDF6" s="1056"/>
      <c r="JDG6" s="1056"/>
      <c r="JDH6" s="1056"/>
      <c r="JDI6" s="1056"/>
      <c r="JDJ6" s="1056"/>
      <c r="JDK6" s="1056"/>
      <c r="JDL6" s="1056"/>
      <c r="JDM6" s="1056"/>
      <c r="JDN6" s="1056"/>
      <c r="JDO6" s="1056"/>
      <c r="JDP6" s="1056"/>
      <c r="JDQ6" s="1056"/>
      <c r="JDR6" s="1056"/>
      <c r="JDS6" s="1056"/>
      <c r="JDT6" s="1056"/>
      <c r="JDU6" s="1056"/>
      <c r="JDV6" s="1056"/>
      <c r="JDW6" s="1056"/>
      <c r="JDX6" s="1056"/>
      <c r="JDY6" s="1056"/>
      <c r="JDZ6" s="1056"/>
      <c r="JEA6" s="1056"/>
      <c r="JEB6" s="1056"/>
      <c r="JEC6" s="1056"/>
      <c r="JED6" s="1056"/>
      <c r="JEE6" s="1056"/>
      <c r="JEF6" s="1056"/>
      <c r="JEG6" s="1056"/>
      <c r="JEH6" s="1056"/>
      <c r="JEI6" s="1056"/>
      <c r="JEJ6" s="1056"/>
      <c r="JEK6" s="1056"/>
      <c r="JEL6" s="1056"/>
      <c r="JEM6" s="1056"/>
      <c r="JEN6" s="1056"/>
      <c r="JEO6" s="1056"/>
      <c r="JEP6" s="1056"/>
      <c r="JEQ6" s="1056"/>
      <c r="JER6" s="1056"/>
      <c r="JES6" s="1056"/>
      <c r="JET6" s="1056"/>
      <c r="JEU6" s="1056"/>
      <c r="JEV6" s="1056"/>
      <c r="JEW6" s="1056"/>
      <c r="JEX6" s="1056"/>
      <c r="JEY6" s="1056"/>
      <c r="JEZ6" s="1056"/>
      <c r="JFA6" s="1056"/>
      <c r="JFB6" s="1056"/>
      <c r="JFC6" s="1056"/>
      <c r="JFD6" s="1056"/>
      <c r="JFE6" s="1056"/>
      <c r="JFF6" s="1056"/>
      <c r="JFG6" s="1056"/>
      <c r="JFH6" s="1056"/>
      <c r="JFI6" s="1056"/>
      <c r="JFJ6" s="1056"/>
      <c r="JFK6" s="1056"/>
      <c r="JFL6" s="1056"/>
      <c r="JFM6" s="1056"/>
      <c r="JFN6" s="1056"/>
      <c r="JFO6" s="1056"/>
      <c r="JFP6" s="1056"/>
      <c r="JFQ6" s="1056"/>
      <c r="JFR6" s="1056"/>
      <c r="JFS6" s="1056"/>
      <c r="JFT6" s="1056"/>
      <c r="JFU6" s="1056"/>
      <c r="JFV6" s="1056"/>
      <c r="JFW6" s="1056"/>
      <c r="JFX6" s="1056"/>
      <c r="JFY6" s="1056"/>
      <c r="JFZ6" s="1056"/>
      <c r="JGA6" s="1056"/>
      <c r="JGB6" s="1056"/>
      <c r="JGC6" s="1056"/>
      <c r="JGD6" s="1056"/>
      <c r="JGE6" s="1056"/>
      <c r="JGF6" s="1056"/>
      <c r="JGG6" s="1056"/>
      <c r="JGH6" s="1056"/>
      <c r="JGI6" s="1056"/>
      <c r="JGJ6" s="1056"/>
      <c r="JGK6" s="1056"/>
      <c r="JGL6" s="1056"/>
      <c r="JGM6" s="1056"/>
      <c r="JGN6" s="1056"/>
      <c r="JGO6" s="1056"/>
      <c r="JGP6" s="1056"/>
      <c r="JGQ6" s="1056"/>
      <c r="JGR6" s="1056"/>
      <c r="JGS6" s="1056"/>
      <c r="JGT6" s="1056"/>
      <c r="JGU6" s="1056"/>
      <c r="JGV6" s="1056"/>
      <c r="JGW6" s="1056"/>
      <c r="JGX6" s="1056"/>
      <c r="JGY6" s="1056"/>
      <c r="JGZ6" s="1056"/>
      <c r="JHA6" s="1056"/>
      <c r="JHB6" s="1056"/>
      <c r="JHC6" s="1056"/>
      <c r="JHD6" s="1056"/>
      <c r="JHE6" s="1056"/>
      <c r="JHF6" s="1056"/>
      <c r="JHG6" s="1056"/>
      <c r="JHH6" s="1056"/>
      <c r="JHI6" s="1056"/>
      <c r="JHJ6" s="1056"/>
      <c r="JHK6" s="1056"/>
      <c r="JHL6" s="1056"/>
      <c r="JHM6" s="1056"/>
      <c r="JHN6" s="1056"/>
      <c r="JHO6" s="1056"/>
      <c r="JHP6" s="1056"/>
      <c r="JHQ6" s="1056"/>
      <c r="JHR6" s="1056"/>
      <c r="JHS6" s="1056"/>
      <c r="JHT6" s="1056"/>
      <c r="JHU6" s="1056"/>
      <c r="JHV6" s="1056"/>
      <c r="JHW6" s="1056"/>
      <c r="JHX6" s="1056"/>
      <c r="JHY6" s="1056"/>
      <c r="JHZ6" s="1056"/>
      <c r="JIA6" s="1056"/>
      <c r="JIB6" s="1056"/>
      <c r="JIC6" s="1056"/>
      <c r="JID6" s="1056"/>
      <c r="JIE6" s="1056"/>
      <c r="JIF6" s="1056"/>
      <c r="JIG6" s="1056"/>
      <c r="JIH6" s="1056"/>
      <c r="JII6" s="1056"/>
      <c r="JIJ6" s="1056"/>
      <c r="JIK6" s="1056"/>
      <c r="JIL6" s="1056"/>
      <c r="JIM6" s="1056"/>
      <c r="JIN6" s="1056"/>
      <c r="JIO6" s="1056"/>
      <c r="JIP6" s="1056"/>
      <c r="JIQ6" s="1056"/>
      <c r="JIR6" s="1056"/>
      <c r="JIS6" s="1056"/>
      <c r="JIT6" s="1056"/>
      <c r="JIU6" s="1056"/>
      <c r="JIV6" s="1056"/>
      <c r="JIW6" s="1056"/>
      <c r="JIX6" s="1056"/>
      <c r="JIY6" s="1056"/>
      <c r="JIZ6" s="1056"/>
      <c r="JJA6" s="1056"/>
      <c r="JJB6" s="1056"/>
      <c r="JJC6" s="1056"/>
      <c r="JJD6" s="1056"/>
      <c r="JJE6" s="1056"/>
      <c r="JJF6" s="1056"/>
      <c r="JJG6" s="1056"/>
      <c r="JJH6" s="1056"/>
      <c r="JJI6" s="1056"/>
      <c r="JJJ6" s="1056"/>
      <c r="JJK6" s="1056"/>
      <c r="JJL6" s="1056"/>
      <c r="JJM6" s="1056"/>
      <c r="JJN6" s="1056"/>
      <c r="JJO6" s="1056"/>
      <c r="JJP6" s="1056"/>
      <c r="JJQ6" s="1056"/>
      <c r="JJR6" s="1056"/>
      <c r="JJS6" s="1056"/>
      <c r="JJT6" s="1056"/>
      <c r="JJU6" s="1056"/>
      <c r="JJV6" s="1056"/>
      <c r="JJW6" s="1056"/>
      <c r="JJX6" s="1056"/>
      <c r="JJY6" s="1056"/>
      <c r="JJZ6" s="1056"/>
      <c r="JKA6" s="1056"/>
      <c r="JKB6" s="1056"/>
      <c r="JKC6" s="1056"/>
      <c r="JKD6" s="1056"/>
      <c r="JKE6" s="1056"/>
      <c r="JKF6" s="1056"/>
      <c r="JKG6" s="1056"/>
      <c r="JKH6" s="1056"/>
      <c r="JKI6" s="1056"/>
      <c r="JKJ6" s="1056"/>
      <c r="JKK6" s="1056"/>
      <c r="JKL6" s="1056"/>
      <c r="JKM6" s="1056"/>
      <c r="JKN6" s="1056"/>
      <c r="JKO6" s="1056"/>
      <c r="JKP6" s="1056"/>
      <c r="JKQ6" s="1056"/>
      <c r="JKR6" s="1056"/>
      <c r="JKS6" s="1056"/>
      <c r="JKT6" s="1056"/>
      <c r="JKU6" s="1056"/>
      <c r="JKV6" s="1056"/>
      <c r="JKW6" s="1056"/>
      <c r="JKX6" s="1056"/>
      <c r="JKY6" s="1056"/>
      <c r="JKZ6" s="1056"/>
      <c r="JLA6" s="1056"/>
      <c r="JLB6" s="1056"/>
      <c r="JLC6" s="1056"/>
      <c r="JLD6" s="1056"/>
      <c r="JLE6" s="1056"/>
      <c r="JLF6" s="1056"/>
      <c r="JLG6" s="1056"/>
      <c r="JLH6" s="1056"/>
      <c r="JLI6" s="1056"/>
      <c r="JLJ6" s="1056"/>
      <c r="JLK6" s="1056"/>
      <c r="JLL6" s="1056"/>
      <c r="JLM6" s="1056"/>
      <c r="JLN6" s="1056"/>
      <c r="JLO6" s="1056"/>
      <c r="JLP6" s="1056"/>
      <c r="JLQ6" s="1056"/>
      <c r="JLR6" s="1056"/>
      <c r="JLS6" s="1056"/>
      <c r="JLT6" s="1056"/>
      <c r="JLU6" s="1056"/>
      <c r="JLV6" s="1056"/>
      <c r="JLW6" s="1056"/>
      <c r="JLX6" s="1056"/>
      <c r="JLY6" s="1056"/>
      <c r="JLZ6" s="1056"/>
      <c r="JMA6" s="1056"/>
      <c r="JMB6" s="1056"/>
      <c r="JMC6" s="1056"/>
      <c r="JMD6" s="1056"/>
      <c r="JME6" s="1056"/>
      <c r="JMF6" s="1056"/>
      <c r="JMG6" s="1056"/>
      <c r="JMH6" s="1056"/>
      <c r="JMI6" s="1056"/>
      <c r="JMJ6" s="1056"/>
      <c r="JMK6" s="1056"/>
      <c r="JML6" s="1056"/>
      <c r="JMM6" s="1056"/>
      <c r="JMN6" s="1056"/>
      <c r="JMO6" s="1056"/>
      <c r="JMP6" s="1056"/>
      <c r="JMQ6" s="1056"/>
      <c r="JMR6" s="1056"/>
      <c r="JMS6" s="1056"/>
      <c r="JMT6" s="1056"/>
      <c r="JMU6" s="1056"/>
      <c r="JMV6" s="1056"/>
      <c r="JMW6" s="1056"/>
      <c r="JMX6" s="1056"/>
      <c r="JMY6" s="1056"/>
      <c r="JMZ6" s="1056"/>
      <c r="JNA6" s="1056"/>
      <c r="JNB6" s="1056"/>
      <c r="JNC6" s="1056"/>
      <c r="JND6" s="1056"/>
      <c r="JNE6" s="1056"/>
      <c r="JNF6" s="1056"/>
      <c r="JNG6" s="1056"/>
      <c r="JNH6" s="1056"/>
      <c r="JNI6" s="1056"/>
      <c r="JNJ6" s="1056"/>
      <c r="JNK6" s="1056"/>
      <c r="JNL6" s="1056"/>
      <c r="JNM6" s="1056"/>
      <c r="JNN6" s="1056"/>
      <c r="JNO6" s="1056"/>
      <c r="JNP6" s="1056"/>
      <c r="JNQ6" s="1056"/>
      <c r="JNR6" s="1056"/>
      <c r="JNS6" s="1056"/>
      <c r="JNT6" s="1056"/>
      <c r="JNU6" s="1056"/>
      <c r="JNV6" s="1056"/>
      <c r="JNW6" s="1056"/>
      <c r="JNX6" s="1056"/>
      <c r="JNY6" s="1056"/>
      <c r="JNZ6" s="1056"/>
      <c r="JOA6" s="1056"/>
      <c r="JOB6" s="1056"/>
      <c r="JOC6" s="1056"/>
      <c r="JOD6" s="1056"/>
      <c r="JOE6" s="1056"/>
      <c r="JOF6" s="1056"/>
      <c r="JOG6" s="1056"/>
      <c r="JOH6" s="1056"/>
      <c r="JOI6" s="1056"/>
      <c r="JOJ6" s="1056"/>
      <c r="JOK6" s="1056"/>
      <c r="JOL6" s="1056"/>
      <c r="JOM6" s="1056"/>
      <c r="JON6" s="1056"/>
      <c r="JOO6" s="1056"/>
      <c r="JOP6" s="1056"/>
      <c r="JOQ6" s="1056"/>
      <c r="JOR6" s="1056"/>
      <c r="JOS6" s="1056"/>
      <c r="JOT6" s="1056"/>
      <c r="JOU6" s="1056"/>
      <c r="JOV6" s="1056"/>
      <c r="JOW6" s="1056"/>
      <c r="JOX6" s="1056"/>
      <c r="JOY6" s="1056"/>
      <c r="JOZ6" s="1056"/>
      <c r="JPA6" s="1056"/>
      <c r="JPB6" s="1056"/>
      <c r="JPC6" s="1056"/>
      <c r="JPD6" s="1056"/>
      <c r="JPE6" s="1056"/>
      <c r="JPF6" s="1056"/>
      <c r="JPG6" s="1056"/>
      <c r="JPH6" s="1056"/>
      <c r="JPI6" s="1056"/>
      <c r="JPJ6" s="1056"/>
      <c r="JPK6" s="1056"/>
      <c r="JPL6" s="1056"/>
      <c r="JPM6" s="1056"/>
      <c r="JPN6" s="1056"/>
      <c r="JPO6" s="1056"/>
      <c r="JPP6" s="1056"/>
      <c r="JPQ6" s="1056"/>
      <c r="JPR6" s="1056"/>
      <c r="JPS6" s="1056"/>
      <c r="JPT6" s="1056"/>
      <c r="JPU6" s="1056"/>
      <c r="JPV6" s="1056"/>
      <c r="JPW6" s="1056"/>
      <c r="JPX6" s="1056"/>
      <c r="JPY6" s="1056"/>
      <c r="JPZ6" s="1056"/>
      <c r="JQA6" s="1056"/>
      <c r="JQB6" s="1056"/>
      <c r="JQC6" s="1056"/>
      <c r="JQD6" s="1056"/>
      <c r="JQE6" s="1056"/>
      <c r="JQF6" s="1056"/>
      <c r="JQG6" s="1056"/>
      <c r="JQH6" s="1056"/>
      <c r="JQI6" s="1056"/>
      <c r="JQJ6" s="1056"/>
      <c r="JQK6" s="1056"/>
      <c r="JQL6" s="1056"/>
      <c r="JQM6" s="1056"/>
      <c r="JQN6" s="1056"/>
      <c r="JQO6" s="1056"/>
      <c r="JQP6" s="1056"/>
      <c r="JQQ6" s="1056"/>
      <c r="JQR6" s="1056"/>
      <c r="JQS6" s="1056"/>
      <c r="JQT6" s="1056"/>
      <c r="JQU6" s="1056"/>
      <c r="JQV6" s="1056"/>
      <c r="JQW6" s="1056"/>
      <c r="JQX6" s="1056"/>
      <c r="JQY6" s="1056"/>
      <c r="JQZ6" s="1056"/>
      <c r="JRA6" s="1056"/>
      <c r="JRB6" s="1056"/>
      <c r="JRC6" s="1056"/>
      <c r="JRD6" s="1056"/>
      <c r="JRE6" s="1056"/>
      <c r="JRF6" s="1056"/>
      <c r="JRG6" s="1056"/>
      <c r="JRH6" s="1056"/>
      <c r="JRI6" s="1056"/>
      <c r="JRJ6" s="1056"/>
      <c r="JRK6" s="1056"/>
      <c r="JRL6" s="1056"/>
      <c r="JRM6" s="1056"/>
      <c r="JRN6" s="1056"/>
      <c r="JRO6" s="1056"/>
      <c r="JRP6" s="1056"/>
      <c r="JRQ6" s="1056"/>
      <c r="JRR6" s="1056"/>
      <c r="JRS6" s="1056"/>
      <c r="JRT6" s="1056"/>
      <c r="JRU6" s="1056"/>
      <c r="JRV6" s="1056"/>
      <c r="JRW6" s="1056"/>
      <c r="JRX6" s="1056"/>
      <c r="JRY6" s="1056"/>
      <c r="JRZ6" s="1056"/>
      <c r="JSA6" s="1056"/>
      <c r="JSB6" s="1056"/>
      <c r="JSC6" s="1056"/>
      <c r="JSD6" s="1056"/>
      <c r="JSE6" s="1056"/>
      <c r="JSF6" s="1056"/>
      <c r="JSG6" s="1056"/>
      <c r="JSH6" s="1056"/>
      <c r="JSI6" s="1056"/>
      <c r="JSJ6" s="1056"/>
      <c r="JSK6" s="1056"/>
      <c r="JSL6" s="1056"/>
      <c r="JSM6" s="1056"/>
      <c r="JSN6" s="1056"/>
      <c r="JSO6" s="1056"/>
      <c r="JSP6" s="1056"/>
      <c r="JSQ6" s="1056"/>
      <c r="JSR6" s="1056"/>
      <c r="JSS6" s="1056"/>
      <c r="JST6" s="1056"/>
      <c r="JSU6" s="1056"/>
      <c r="JSV6" s="1056"/>
      <c r="JSW6" s="1056"/>
      <c r="JSX6" s="1056"/>
      <c r="JSY6" s="1056"/>
      <c r="JSZ6" s="1056"/>
      <c r="JTA6" s="1056"/>
      <c r="JTB6" s="1056"/>
      <c r="JTC6" s="1056"/>
      <c r="JTD6" s="1056"/>
      <c r="JTE6" s="1056"/>
      <c r="JTF6" s="1056"/>
      <c r="JTG6" s="1056"/>
      <c r="JTH6" s="1056"/>
      <c r="JTI6" s="1056"/>
      <c r="JTJ6" s="1056"/>
      <c r="JTK6" s="1056"/>
      <c r="JTL6" s="1056"/>
      <c r="JTM6" s="1056"/>
      <c r="JTN6" s="1056"/>
      <c r="JTO6" s="1056"/>
      <c r="JTP6" s="1056"/>
      <c r="JTQ6" s="1056"/>
      <c r="JTR6" s="1056"/>
      <c r="JTS6" s="1056"/>
      <c r="JTT6" s="1056"/>
      <c r="JTU6" s="1056"/>
      <c r="JTV6" s="1056"/>
      <c r="JTW6" s="1056"/>
      <c r="JTX6" s="1056"/>
      <c r="JTY6" s="1056"/>
      <c r="JTZ6" s="1056"/>
      <c r="JUA6" s="1056"/>
      <c r="JUB6" s="1056"/>
      <c r="JUC6" s="1056"/>
      <c r="JUD6" s="1056"/>
      <c r="JUE6" s="1056"/>
      <c r="JUF6" s="1056"/>
      <c r="JUG6" s="1056"/>
      <c r="JUH6" s="1056"/>
      <c r="JUI6" s="1056"/>
      <c r="JUJ6" s="1056"/>
      <c r="JUK6" s="1056"/>
      <c r="JUL6" s="1056"/>
      <c r="JUM6" s="1056"/>
      <c r="JUN6" s="1056"/>
      <c r="JUO6" s="1056"/>
      <c r="JUP6" s="1056"/>
      <c r="JUQ6" s="1056"/>
      <c r="JUR6" s="1056"/>
      <c r="JUS6" s="1056"/>
      <c r="JUT6" s="1056"/>
      <c r="JUU6" s="1056"/>
      <c r="JUV6" s="1056"/>
      <c r="JUW6" s="1056"/>
      <c r="JUX6" s="1056"/>
      <c r="JUY6" s="1056"/>
      <c r="JUZ6" s="1056"/>
      <c r="JVA6" s="1056"/>
      <c r="JVB6" s="1056"/>
      <c r="JVC6" s="1056"/>
      <c r="JVD6" s="1056"/>
      <c r="JVE6" s="1056"/>
      <c r="JVF6" s="1056"/>
      <c r="JVG6" s="1056"/>
      <c r="JVH6" s="1056"/>
      <c r="JVI6" s="1056"/>
      <c r="JVJ6" s="1056"/>
      <c r="JVK6" s="1056"/>
      <c r="JVL6" s="1056"/>
      <c r="JVM6" s="1056"/>
      <c r="JVN6" s="1056"/>
      <c r="JVO6" s="1056"/>
      <c r="JVP6" s="1056"/>
      <c r="JVQ6" s="1056"/>
      <c r="JVR6" s="1056"/>
      <c r="JVS6" s="1056"/>
      <c r="JVT6" s="1056"/>
      <c r="JVU6" s="1056"/>
      <c r="JVV6" s="1056"/>
      <c r="JVW6" s="1056"/>
      <c r="JVX6" s="1056"/>
      <c r="JVY6" s="1056"/>
      <c r="JVZ6" s="1056"/>
      <c r="JWA6" s="1056"/>
      <c r="JWB6" s="1056"/>
      <c r="JWC6" s="1056"/>
      <c r="JWD6" s="1056"/>
      <c r="JWE6" s="1056"/>
      <c r="JWF6" s="1056"/>
      <c r="JWG6" s="1056"/>
      <c r="JWH6" s="1056"/>
      <c r="JWI6" s="1056"/>
      <c r="JWJ6" s="1056"/>
      <c r="JWK6" s="1056"/>
      <c r="JWL6" s="1056"/>
      <c r="JWM6" s="1056"/>
      <c r="JWN6" s="1056"/>
      <c r="JWO6" s="1056"/>
      <c r="JWP6" s="1056"/>
      <c r="JWQ6" s="1056"/>
      <c r="JWR6" s="1056"/>
      <c r="JWS6" s="1056"/>
      <c r="JWT6" s="1056"/>
      <c r="JWU6" s="1056"/>
      <c r="JWV6" s="1056"/>
      <c r="JWW6" s="1056"/>
      <c r="JWX6" s="1056"/>
      <c r="JWY6" s="1056"/>
      <c r="JWZ6" s="1056"/>
      <c r="JXA6" s="1056"/>
      <c r="JXB6" s="1056"/>
      <c r="JXC6" s="1056"/>
      <c r="JXD6" s="1056"/>
      <c r="JXE6" s="1056"/>
      <c r="JXF6" s="1056"/>
      <c r="JXG6" s="1056"/>
      <c r="JXH6" s="1056"/>
      <c r="JXI6" s="1056"/>
      <c r="JXJ6" s="1056"/>
      <c r="JXK6" s="1056"/>
      <c r="JXL6" s="1056"/>
      <c r="JXM6" s="1056"/>
      <c r="JXN6" s="1056"/>
      <c r="JXO6" s="1056"/>
      <c r="JXP6" s="1056"/>
      <c r="JXQ6" s="1056"/>
      <c r="JXR6" s="1056"/>
      <c r="JXS6" s="1056"/>
      <c r="JXT6" s="1056"/>
      <c r="JXU6" s="1056"/>
      <c r="JXV6" s="1056"/>
      <c r="JXW6" s="1056"/>
      <c r="JXX6" s="1056"/>
      <c r="JXY6" s="1056"/>
      <c r="JXZ6" s="1056"/>
      <c r="JYA6" s="1056"/>
      <c r="JYB6" s="1056"/>
      <c r="JYC6" s="1056"/>
      <c r="JYD6" s="1056"/>
      <c r="JYE6" s="1056"/>
      <c r="JYF6" s="1056"/>
      <c r="JYG6" s="1056"/>
      <c r="JYH6" s="1056"/>
      <c r="JYI6" s="1056"/>
      <c r="JYJ6" s="1056"/>
      <c r="JYK6" s="1056"/>
      <c r="JYL6" s="1056"/>
      <c r="JYM6" s="1056"/>
      <c r="JYN6" s="1056"/>
      <c r="JYO6" s="1056"/>
      <c r="JYP6" s="1056"/>
      <c r="JYQ6" s="1056"/>
      <c r="JYR6" s="1056"/>
      <c r="JYS6" s="1056"/>
      <c r="JYT6" s="1056"/>
      <c r="JYU6" s="1056"/>
      <c r="JYV6" s="1056"/>
      <c r="JYW6" s="1056"/>
      <c r="JYX6" s="1056"/>
      <c r="JYY6" s="1056"/>
      <c r="JYZ6" s="1056"/>
      <c r="JZA6" s="1056"/>
      <c r="JZB6" s="1056"/>
      <c r="JZC6" s="1056"/>
      <c r="JZD6" s="1056"/>
      <c r="JZE6" s="1056"/>
      <c r="JZF6" s="1056"/>
      <c r="JZG6" s="1056"/>
      <c r="JZH6" s="1056"/>
      <c r="JZI6" s="1056"/>
      <c r="JZJ6" s="1056"/>
      <c r="JZK6" s="1056"/>
      <c r="JZL6" s="1056"/>
      <c r="JZM6" s="1056"/>
      <c r="JZN6" s="1056"/>
      <c r="JZO6" s="1056"/>
      <c r="JZP6" s="1056"/>
      <c r="JZQ6" s="1056"/>
      <c r="JZR6" s="1056"/>
      <c r="JZS6" s="1056"/>
      <c r="JZT6" s="1056"/>
      <c r="JZU6" s="1056"/>
      <c r="JZV6" s="1056"/>
      <c r="JZW6" s="1056"/>
      <c r="JZX6" s="1056"/>
      <c r="JZY6" s="1056"/>
      <c r="JZZ6" s="1056"/>
      <c r="KAA6" s="1056"/>
      <c r="KAB6" s="1056"/>
      <c r="KAC6" s="1056"/>
      <c r="KAD6" s="1056"/>
      <c r="KAE6" s="1056"/>
      <c r="KAF6" s="1056"/>
      <c r="KAG6" s="1056"/>
      <c r="KAH6" s="1056"/>
      <c r="KAI6" s="1056"/>
      <c r="KAJ6" s="1056"/>
      <c r="KAK6" s="1056"/>
      <c r="KAL6" s="1056"/>
      <c r="KAM6" s="1056"/>
      <c r="KAN6" s="1056"/>
      <c r="KAO6" s="1056"/>
      <c r="KAP6" s="1056"/>
      <c r="KAQ6" s="1056"/>
      <c r="KAR6" s="1056"/>
      <c r="KAS6" s="1056"/>
      <c r="KAT6" s="1056"/>
      <c r="KAU6" s="1056"/>
      <c r="KAV6" s="1056"/>
      <c r="KAW6" s="1056"/>
      <c r="KAX6" s="1056"/>
      <c r="KAY6" s="1056"/>
      <c r="KAZ6" s="1056"/>
      <c r="KBA6" s="1056"/>
      <c r="KBB6" s="1056"/>
      <c r="KBC6" s="1056"/>
      <c r="KBD6" s="1056"/>
      <c r="KBE6" s="1056"/>
      <c r="KBF6" s="1056"/>
      <c r="KBG6" s="1056"/>
      <c r="KBH6" s="1056"/>
      <c r="KBI6" s="1056"/>
      <c r="KBJ6" s="1056"/>
      <c r="KBK6" s="1056"/>
      <c r="KBL6" s="1056"/>
      <c r="KBM6" s="1056"/>
      <c r="KBN6" s="1056"/>
      <c r="KBO6" s="1056"/>
      <c r="KBP6" s="1056"/>
      <c r="KBQ6" s="1056"/>
      <c r="KBR6" s="1056"/>
      <c r="KBS6" s="1056"/>
      <c r="KBT6" s="1056"/>
      <c r="KBU6" s="1056"/>
      <c r="KBV6" s="1056"/>
      <c r="KBW6" s="1056"/>
      <c r="KBX6" s="1056"/>
      <c r="KBY6" s="1056"/>
      <c r="KBZ6" s="1056"/>
      <c r="KCA6" s="1056"/>
      <c r="KCB6" s="1056"/>
      <c r="KCC6" s="1056"/>
      <c r="KCD6" s="1056"/>
      <c r="KCE6" s="1056"/>
      <c r="KCF6" s="1056"/>
      <c r="KCG6" s="1056"/>
      <c r="KCH6" s="1056"/>
      <c r="KCI6" s="1056"/>
      <c r="KCJ6" s="1056"/>
      <c r="KCK6" s="1056"/>
      <c r="KCL6" s="1056"/>
      <c r="KCM6" s="1056"/>
      <c r="KCN6" s="1056"/>
      <c r="KCO6" s="1056"/>
      <c r="KCP6" s="1056"/>
      <c r="KCQ6" s="1056"/>
      <c r="KCR6" s="1056"/>
      <c r="KCS6" s="1056"/>
      <c r="KCT6" s="1056"/>
      <c r="KCU6" s="1056"/>
      <c r="KCV6" s="1056"/>
      <c r="KCW6" s="1056"/>
      <c r="KCX6" s="1056"/>
      <c r="KCY6" s="1056"/>
      <c r="KCZ6" s="1056"/>
      <c r="KDA6" s="1056"/>
      <c r="KDB6" s="1056"/>
      <c r="KDC6" s="1056"/>
      <c r="KDD6" s="1056"/>
      <c r="KDE6" s="1056"/>
      <c r="KDF6" s="1056"/>
      <c r="KDG6" s="1056"/>
      <c r="KDH6" s="1056"/>
      <c r="KDI6" s="1056"/>
      <c r="KDJ6" s="1056"/>
      <c r="KDK6" s="1056"/>
      <c r="KDL6" s="1056"/>
      <c r="KDM6" s="1056"/>
      <c r="KDN6" s="1056"/>
      <c r="KDO6" s="1056"/>
      <c r="KDP6" s="1056"/>
      <c r="KDQ6" s="1056"/>
      <c r="KDR6" s="1056"/>
      <c r="KDS6" s="1056"/>
      <c r="KDT6" s="1056"/>
      <c r="KDU6" s="1056"/>
      <c r="KDV6" s="1056"/>
      <c r="KDW6" s="1056"/>
      <c r="KDX6" s="1056"/>
      <c r="KDY6" s="1056"/>
      <c r="KDZ6" s="1056"/>
      <c r="KEA6" s="1056"/>
      <c r="KEB6" s="1056"/>
      <c r="KEC6" s="1056"/>
      <c r="KED6" s="1056"/>
      <c r="KEE6" s="1056"/>
      <c r="KEF6" s="1056"/>
      <c r="KEG6" s="1056"/>
      <c r="KEH6" s="1056"/>
      <c r="KEI6" s="1056"/>
      <c r="KEJ6" s="1056"/>
      <c r="KEK6" s="1056"/>
      <c r="KEL6" s="1056"/>
      <c r="KEM6" s="1056"/>
      <c r="KEN6" s="1056"/>
      <c r="KEO6" s="1056"/>
      <c r="KEP6" s="1056"/>
      <c r="KEQ6" s="1056"/>
      <c r="KER6" s="1056"/>
      <c r="KES6" s="1056"/>
      <c r="KET6" s="1056"/>
      <c r="KEU6" s="1056"/>
      <c r="KEV6" s="1056"/>
      <c r="KEW6" s="1056"/>
      <c r="KEX6" s="1056"/>
      <c r="KEY6" s="1056"/>
      <c r="KEZ6" s="1056"/>
      <c r="KFA6" s="1056"/>
      <c r="KFB6" s="1056"/>
      <c r="KFC6" s="1056"/>
      <c r="KFD6" s="1056"/>
      <c r="KFE6" s="1056"/>
      <c r="KFF6" s="1056"/>
      <c r="KFG6" s="1056"/>
      <c r="KFH6" s="1056"/>
      <c r="KFI6" s="1056"/>
      <c r="KFJ6" s="1056"/>
      <c r="KFK6" s="1056"/>
      <c r="KFL6" s="1056"/>
      <c r="KFM6" s="1056"/>
      <c r="KFN6" s="1056"/>
      <c r="KFO6" s="1056"/>
      <c r="KFP6" s="1056"/>
      <c r="KFQ6" s="1056"/>
      <c r="KFR6" s="1056"/>
      <c r="KFS6" s="1056"/>
      <c r="KFT6" s="1056"/>
      <c r="KFU6" s="1056"/>
      <c r="KFV6" s="1056"/>
      <c r="KFW6" s="1056"/>
      <c r="KFX6" s="1056"/>
      <c r="KFY6" s="1056"/>
      <c r="KFZ6" s="1056"/>
      <c r="KGA6" s="1056"/>
      <c r="KGB6" s="1056"/>
      <c r="KGC6" s="1056"/>
      <c r="KGD6" s="1056"/>
      <c r="KGE6" s="1056"/>
      <c r="KGF6" s="1056"/>
      <c r="KGG6" s="1056"/>
      <c r="KGH6" s="1056"/>
      <c r="KGI6" s="1056"/>
      <c r="KGJ6" s="1056"/>
      <c r="KGK6" s="1056"/>
      <c r="KGL6" s="1056"/>
      <c r="KGM6" s="1056"/>
      <c r="KGN6" s="1056"/>
      <c r="KGO6" s="1056"/>
      <c r="KGP6" s="1056"/>
      <c r="KGQ6" s="1056"/>
      <c r="KGR6" s="1056"/>
      <c r="KGS6" s="1056"/>
      <c r="KGT6" s="1056"/>
      <c r="KGU6" s="1056"/>
      <c r="KGV6" s="1056"/>
      <c r="KGW6" s="1056"/>
      <c r="KGX6" s="1056"/>
      <c r="KGY6" s="1056"/>
      <c r="KGZ6" s="1056"/>
      <c r="KHA6" s="1056"/>
      <c r="KHB6" s="1056"/>
      <c r="KHC6" s="1056"/>
      <c r="KHD6" s="1056"/>
      <c r="KHE6" s="1056"/>
      <c r="KHF6" s="1056"/>
      <c r="KHG6" s="1056"/>
      <c r="KHH6" s="1056"/>
      <c r="KHI6" s="1056"/>
      <c r="KHJ6" s="1056"/>
      <c r="KHK6" s="1056"/>
      <c r="KHL6" s="1056"/>
      <c r="KHM6" s="1056"/>
      <c r="KHN6" s="1056"/>
      <c r="KHO6" s="1056"/>
      <c r="KHP6" s="1056"/>
      <c r="KHQ6" s="1056"/>
      <c r="KHR6" s="1056"/>
      <c r="KHS6" s="1056"/>
      <c r="KHT6" s="1056"/>
      <c r="KHU6" s="1056"/>
      <c r="KHV6" s="1056"/>
      <c r="KHW6" s="1056"/>
      <c r="KHX6" s="1056"/>
      <c r="KHY6" s="1056"/>
      <c r="KHZ6" s="1056"/>
      <c r="KIA6" s="1056"/>
      <c r="KIB6" s="1056"/>
      <c r="KIC6" s="1056"/>
      <c r="KID6" s="1056"/>
      <c r="KIE6" s="1056"/>
      <c r="KIF6" s="1056"/>
      <c r="KIG6" s="1056"/>
      <c r="KIH6" s="1056"/>
      <c r="KII6" s="1056"/>
      <c r="KIJ6" s="1056"/>
      <c r="KIK6" s="1056"/>
      <c r="KIL6" s="1056"/>
      <c r="KIM6" s="1056"/>
      <c r="KIN6" s="1056"/>
      <c r="KIO6" s="1056"/>
      <c r="KIP6" s="1056"/>
      <c r="KIQ6" s="1056"/>
      <c r="KIR6" s="1056"/>
      <c r="KIS6" s="1056"/>
      <c r="KIT6" s="1056"/>
      <c r="KIU6" s="1056"/>
      <c r="KIV6" s="1056"/>
      <c r="KIW6" s="1056"/>
      <c r="KIX6" s="1056"/>
      <c r="KIY6" s="1056"/>
      <c r="KIZ6" s="1056"/>
      <c r="KJA6" s="1056"/>
      <c r="KJB6" s="1056"/>
      <c r="KJC6" s="1056"/>
      <c r="KJD6" s="1056"/>
      <c r="KJE6" s="1056"/>
      <c r="KJF6" s="1056"/>
      <c r="KJG6" s="1056"/>
      <c r="KJH6" s="1056"/>
      <c r="KJI6" s="1056"/>
      <c r="KJJ6" s="1056"/>
      <c r="KJK6" s="1056"/>
      <c r="KJL6" s="1056"/>
      <c r="KJM6" s="1056"/>
      <c r="KJN6" s="1056"/>
      <c r="KJO6" s="1056"/>
      <c r="KJP6" s="1056"/>
      <c r="KJQ6" s="1056"/>
      <c r="KJR6" s="1056"/>
      <c r="KJS6" s="1056"/>
      <c r="KJT6" s="1056"/>
      <c r="KJU6" s="1056"/>
      <c r="KJV6" s="1056"/>
      <c r="KJW6" s="1056"/>
      <c r="KJX6" s="1056"/>
      <c r="KJY6" s="1056"/>
      <c r="KJZ6" s="1056"/>
      <c r="KKA6" s="1056"/>
      <c r="KKB6" s="1056"/>
      <c r="KKC6" s="1056"/>
      <c r="KKD6" s="1056"/>
      <c r="KKE6" s="1056"/>
      <c r="KKF6" s="1056"/>
      <c r="KKG6" s="1056"/>
      <c r="KKH6" s="1056"/>
      <c r="KKI6" s="1056"/>
      <c r="KKJ6" s="1056"/>
      <c r="KKK6" s="1056"/>
      <c r="KKL6" s="1056"/>
      <c r="KKM6" s="1056"/>
      <c r="KKN6" s="1056"/>
      <c r="KKO6" s="1056"/>
      <c r="KKP6" s="1056"/>
      <c r="KKQ6" s="1056"/>
      <c r="KKR6" s="1056"/>
      <c r="KKS6" s="1056"/>
      <c r="KKT6" s="1056"/>
      <c r="KKU6" s="1056"/>
      <c r="KKV6" s="1056"/>
      <c r="KKW6" s="1056"/>
      <c r="KKX6" s="1056"/>
      <c r="KKY6" s="1056"/>
      <c r="KKZ6" s="1056"/>
      <c r="KLA6" s="1056"/>
      <c r="KLB6" s="1056"/>
      <c r="KLC6" s="1056"/>
      <c r="KLD6" s="1056"/>
      <c r="KLE6" s="1056"/>
      <c r="KLF6" s="1056"/>
      <c r="KLG6" s="1056"/>
      <c r="KLH6" s="1056"/>
      <c r="KLI6" s="1056"/>
      <c r="KLJ6" s="1056"/>
      <c r="KLK6" s="1056"/>
      <c r="KLL6" s="1056"/>
      <c r="KLM6" s="1056"/>
      <c r="KLN6" s="1056"/>
      <c r="KLO6" s="1056"/>
      <c r="KLP6" s="1056"/>
      <c r="KLQ6" s="1056"/>
      <c r="KLR6" s="1056"/>
      <c r="KLS6" s="1056"/>
      <c r="KLT6" s="1056"/>
      <c r="KLU6" s="1056"/>
      <c r="KLV6" s="1056"/>
      <c r="KLW6" s="1056"/>
      <c r="KLX6" s="1056"/>
      <c r="KLY6" s="1056"/>
      <c r="KLZ6" s="1056"/>
      <c r="KMA6" s="1056"/>
      <c r="KMB6" s="1056"/>
      <c r="KMC6" s="1056"/>
      <c r="KMD6" s="1056"/>
      <c r="KME6" s="1056"/>
      <c r="KMF6" s="1056"/>
      <c r="KMG6" s="1056"/>
      <c r="KMH6" s="1056"/>
      <c r="KMI6" s="1056"/>
      <c r="KMJ6" s="1056"/>
      <c r="KMK6" s="1056"/>
      <c r="KML6" s="1056"/>
      <c r="KMM6" s="1056"/>
      <c r="KMN6" s="1056"/>
      <c r="KMO6" s="1056"/>
      <c r="KMP6" s="1056"/>
      <c r="KMQ6" s="1056"/>
      <c r="KMR6" s="1056"/>
      <c r="KMS6" s="1056"/>
      <c r="KMT6" s="1056"/>
      <c r="KMU6" s="1056"/>
      <c r="KMV6" s="1056"/>
      <c r="KMW6" s="1056"/>
      <c r="KMX6" s="1056"/>
      <c r="KMY6" s="1056"/>
      <c r="KMZ6" s="1056"/>
      <c r="KNA6" s="1056"/>
      <c r="KNB6" s="1056"/>
      <c r="KNC6" s="1056"/>
      <c r="KND6" s="1056"/>
      <c r="KNE6" s="1056"/>
      <c r="KNF6" s="1056"/>
      <c r="KNG6" s="1056"/>
      <c r="KNH6" s="1056"/>
      <c r="KNI6" s="1056"/>
      <c r="KNJ6" s="1056"/>
      <c r="KNK6" s="1056"/>
      <c r="KNL6" s="1056"/>
      <c r="KNM6" s="1056"/>
      <c r="KNN6" s="1056"/>
      <c r="KNO6" s="1056"/>
      <c r="KNP6" s="1056"/>
      <c r="KNQ6" s="1056"/>
      <c r="KNR6" s="1056"/>
      <c r="KNS6" s="1056"/>
      <c r="KNT6" s="1056"/>
      <c r="KNU6" s="1056"/>
      <c r="KNV6" s="1056"/>
      <c r="KNW6" s="1056"/>
      <c r="KNX6" s="1056"/>
      <c r="KNY6" s="1056"/>
      <c r="KNZ6" s="1056"/>
      <c r="KOA6" s="1056"/>
      <c r="KOB6" s="1056"/>
      <c r="KOC6" s="1056"/>
      <c r="KOD6" s="1056"/>
      <c r="KOE6" s="1056"/>
      <c r="KOF6" s="1056"/>
      <c r="KOG6" s="1056"/>
      <c r="KOH6" s="1056"/>
      <c r="KOI6" s="1056"/>
      <c r="KOJ6" s="1056"/>
      <c r="KOK6" s="1056"/>
      <c r="KOL6" s="1056"/>
      <c r="KOM6" s="1056"/>
      <c r="KON6" s="1056"/>
      <c r="KOO6" s="1056"/>
      <c r="KOP6" s="1056"/>
      <c r="KOQ6" s="1056"/>
      <c r="KOR6" s="1056"/>
      <c r="KOS6" s="1056"/>
      <c r="KOT6" s="1056"/>
      <c r="KOU6" s="1056"/>
      <c r="KOV6" s="1056"/>
      <c r="KOW6" s="1056"/>
      <c r="KOX6" s="1056"/>
      <c r="KOY6" s="1056"/>
      <c r="KOZ6" s="1056"/>
      <c r="KPA6" s="1056"/>
      <c r="KPB6" s="1056"/>
      <c r="KPC6" s="1056"/>
      <c r="KPD6" s="1056"/>
      <c r="KPE6" s="1056"/>
      <c r="KPF6" s="1056"/>
      <c r="KPG6" s="1056"/>
      <c r="KPH6" s="1056"/>
      <c r="KPI6" s="1056"/>
      <c r="KPJ6" s="1056"/>
      <c r="KPK6" s="1056"/>
      <c r="KPL6" s="1056"/>
      <c r="KPM6" s="1056"/>
      <c r="KPN6" s="1056"/>
      <c r="KPO6" s="1056"/>
      <c r="KPP6" s="1056"/>
      <c r="KPQ6" s="1056"/>
      <c r="KPR6" s="1056"/>
      <c r="KPS6" s="1056"/>
      <c r="KPT6" s="1056"/>
      <c r="KPU6" s="1056"/>
      <c r="KPV6" s="1056"/>
      <c r="KPW6" s="1056"/>
      <c r="KPX6" s="1056"/>
      <c r="KPY6" s="1056"/>
      <c r="KPZ6" s="1056"/>
      <c r="KQA6" s="1056"/>
      <c r="KQB6" s="1056"/>
      <c r="KQC6" s="1056"/>
      <c r="KQD6" s="1056"/>
      <c r="KQE6" s="1056"/>
      <c r="KQF6" s="1056"/>
      <c r="KQG6" s="1056"/>
      <c r="KQH6" s="1056"/>
      <c r="KQI6" s="1056"/>
      <c r="KQJ6" s="1056"/>
      <c r="KQK6" s="1056"/>
      <c r="KQL6" s="1056"/>
      <c r="KQM6" s="1056"/>
      <c r="KQN6" s="1056"/>
      <c r="KQO6" s="1056"/>
      <c r="KQP6" s="1056"/>
      <c r="KQQ6" s="1056"/>
      <c r="KQR6" s="1056"/>
      <c r="KQS6" s="1056"/>
      <c r="KQT6" s="1056"/>
      <c r="KQU6" s="1056"/>
      <c r="KQV6" s="1056"/>
      <c r="KQW6" s="1056"/>
      <c r="KQX6" s="1056"/>
      <c r="KQY6" s="1056"/>
      <c r="KQZ6" s="1056"/>
      <c r="KRA6" s="1056"/>
      <c r="KRB6" s="1056"/>
      <c r="KRC6" s="1056"/>
      <c r="KRD6" s="1056"/>
      <c r="KRE6" s="1056"/>
      <c r="KRF6" s="1056"/>
      <c r="KRG6" s="1056"/>
      <c r="KRH6" s="1056"/>
      <c r="KRI6" s="1056"/>
      <c r="KRJ6" s="1056"/>
      <c r="KRK6" s="1056"/>
      <c r="KRL6" s="1056"/>
      <c r="KRM6" s="1056"/>
      <c r="KRN6" s="1056"/>
      <c r="KRO6" s="1056"/>
      <c r="KRP6" s="1056"/>
      <c r="KRQ6" s="1056"/>
      <c r="KRR6" s="1056"/>
      <c r="KRS6" s="1056"/>
      <c r="KRT6" s="1056"/>
      <c r="KRU6" s="1056"/>
      <c r="KRV6" s="1056"/>
      <c r="KRW6" s="1056"/>
      <c r="KRX6" s="1056"/>
      <c r="KRY6" s="1056"/>
      <c r="KRZ6" s="1056"/>
      <c r="KSA6" s="1056"/>
      <c r="KSB6" s="1056"/>
      <c r="KSC6" s="1056"/>
      <c r="KSD6" s="1056"/>
      <c r="KSE6" s="1056"/>
      <c r="KSF6" s="1056"/>
      <c r="KSG6" s="1056"/>
      <c r="KSH6" s="1056"/>
      <c r="KSI6" s="1056"/>
      <c r="KSJ6" s="1056"/>
      <c r="KSK6" s="1056"/>
      <c r="KSL6" s="1056"/>
      <c r="KSM6" s="1056"/>
      <c r="KSN6" s="1056"/>
      <c r="KSO6" s="1056"/>
      <c r="KSP6" s="1056"/>
      <c r="KSQ6" s="1056"/>
      <c r="KSR6" s="1056"/>
      <c r="KSS6" s="1056"/>
      <c r="KST6" s="1056"/>
      <c r="KSU6" s="1056"/>
      <c r="KSV6" s="1056"/>
      <c r="KSW6" s="1056"/>
      <c r="KSX6" s="1056"/>
      <c r="KSY6" s="1056"/>
      <c r="KSZ6" s="1056"/>
      <c r="KTA6" s="1056"/>
      <c r="KTB6" s="1056"/>
      <c r="KTC6" s="1056"/>
      <c r="KTD6" s="1056"/>
      <c r="KTE6" s="1056"/>
      <c r="KTF6" s="1056"/>
      <c r="KTG6" s="1056"/>
      <c r="KTH6" s="1056"/>
      <c r="KTI6" s="1056"/>
      <c r="KTJ6" s="1056"/>
      <c r="KTK6" s="1056"/>
      <c r="KTL6" s="1056"/>
      <c r="KTM6" s="1056"/>
      <c r="KTN6" s="1056"/>
      <c r="KTO6" s="1056"/>
      <c r="KTP6" s="1056"/>
      <c r="KTQ6" s="1056"/>
      <c r="KTR6" s="1056"/>
      <c r="KTS6" s="1056"/>
      <c r="KTT6" s="1056"/>
      <c r="KTU6" s="1056"/>
      <c r="KTV6" s="1056"/>
      <c r="KTW6" s="1056"/>
      <c r="KTX6" s="1056"/>
      <c r="KTY6" s="1056"/>
      <c r="KTZ6" s="1056"/>
      <c r="KUA6" s="1056"/>
      <c r="KUB6" s="1056"/>
      <c r="KUC6" s="1056"/>
      <c r="KUD6" s="1056"/>
      <c r="KUE6" s="1056"/>
      <c r="KUF6" s="1056"/>
      <c r="KUG6" s="1056"/>
      <c r="KUH6" s="1056"/>
      <c r="KUI6" s="1056"/>
      <c r="KUJ6" s="1056"/>
      <c r="KUK6" s="1056"/>
      <c r="KUL6" s="1056"/>
      <c r="KUM6" s="1056"/>
      <c r="KUN6" s="1056"/>
      <c r="KUO6" s="1056"/>
      <c r="KUP6" s="1056"/>
      <c r="KUQ6" s="1056"/>
      <c r="KUR6" s="1056"/>
      <c r="KUS6" s="1056"/>
      <c r="KUT6" s="1056"/>
      <c r="KUU6" s="1056"/>
      <c r="KUV6" s="1056"/>
      <c r="KUW6" s="1056"/>
      <c r="KUX6" s="1056"/>
      <c r="KUY6" s="1056"/>
      <c r="KUZ6" s="1056"/>
      <c r="KVA6" s="1056"/>
      <c r="KVB6" s="1056"/>
      <c r="KVC6" s="1056"/>
      <c r="KVD6" s="1056"/>
      <c r="KVE6" s="1056"/>
      <c r="KVF6" s="1056"/>
      <c r="KVG6" s="1056"/>
      <c r="KVH6" s="1056"/>
      <c r="KVI6" s="1056"/>
      <c r="KVJ6" s="1056"/>
      <c r="KVK6" s="1056"/>
      <c r="KVL6" s="1056"/>
      <c r="KVM6" s="1056"/>
      <c r="KVN6" s="1056"/>
      <c r="KVO6" s="1056"/>
      <c r="KVP6" s="1056"/>
      <c r="KVQ6" s="1056"/>
      <c r="KVR6" s="1056"/>
      <c r="KVS6" s="1056"/>
      <c r="KVT6" s="1056"/>
      <c r="KVU6" s="1056"/>
      <c r="KVV6" s="1056"/>
      <c r="KVW6" s="1056"/>
      <c r="KVX6" s="1056"/>
      <c r="KVY6" s="1056"/>
      <c r="KVZ6" s="1056"/>
      <c r="KWA6" s="1056"/>
      <c r="KWB6" s="1056"/>
      <c r="KWC6" s="1056"/>
      <c r="KWD6" s="1056"/>
      <c r="KWE6" s="1056"/>
      <c r="KWF6" s="1056"/>
      <c r="KWG6" s="1056"/>
      <c r="KWH6" s="1056"/>
      <c r="KWI6" s="1056"/>
      <c r="KWJ6" s="1056"/>
      <c r="KWK6" s="1056"/>
      <c r="KWL6" s="1056"/>
      <c r="KWM6" s="1056"/>
      <c r="KWN6" s="1056"/>
      <c r="KWO6" s="1056"/>
      <c r="KWP6" s="1056"/>
      <c r="KWQ6" s="1056"/>
      <c r="KWR6" s="1056"/>
      <c r="KWS6" s="1056"/>
      <c r="KWT6" s="1056"/>
      <c r="KWU6" s="1056"/>
      <c r="KWV6" s="1056"/>
      <c r="KWW6" s="1056"/>
      <c r="KWX6" s="1056"/>
      <c r="KWY6" s="1056"/>
      <c r="KWZ6" s="1056"/>
      <c r="KXA6" s="1056"/>
      <c r="KXB6" s="1056"/>
      <c r="KXC6" s="1056"/>
      <c r="KXD6" s="1056"/>
      <c r="KXE6" s="1056"/>
      <c r="KXF6" s="1056"/>
      <c r="KXG6" s="1056"/>
      <c r="KXH6" s="1056"/>
      <c r="KXI6" s="1056"/>
      <c r="KXJ6" s="1056"/>
      <c r="KXK6" s="1056"/>
      <c r="KXL6" s="1056"/>
      <c r="KXM6" s="1056"/>
      <c r="KXN6" s="1056"/>
      <c r="KXO6" s="1056"/>
      <c r="KXP6" s="1056"/>
      <c r="KXQ6" s="1056"/>
      <c r="KXR6" s="1056"/>
      <c r="KXS6" s="1056"/>
      <c r="KXT6" s="1056"/>
      <c r="KXU6" s="1056"/>
      <c r="KXV6" s="1056"/>
      <c r="KXW6" s="1056"/>
      <c r="KXX6" s="1056"/>
      <c r="KXY6" s="1056"/>
      <c r="KXZ6" s="1056"/>
      <c r="KYA6" s="1056"/>
      <c r="KYB6" s="1056"/>
      <c r="KYC6" s="1056"/>
      <c r="KYD6" s="1056"/>
      <c r="KYE6" s="1056"/>
      <c r="KYF6" s="1056"/>
      <c r="KYG6" s="1056"/>
      <c r="KYH6" s="1056"/>
      <c r="KYI6" s="1056"/>
      <c r="KYJ6" s="1056"/>
      <c r="KYK6" s="1056"/>
      <c r="KYL6" s="1056"/>
      <c r="KYM6" s="1056"/>
      <c r="KYN6" s="1056"/>
      <c r="KYO6" s="1056"/>
      <c r="KYP6" s="1056"/>
      <c r="KYQ6" s="1056"/>
      <c r="KYR6" s="1056"/>
      <c r="KYS6" s="1056"/>
      <c r="KYT6" s="1056"/>
      <c r="KYU6" s="1056"/>
      <c r="KYV6" s="1056"/>
      <c r="KYW6" s="1056"/>
      <c r="KYX6" s="1056"/>
      <c r="KYY6" s="1056"/>
      <c r="KYZ6" s="1056"/>
      <c r="KZA6" s="1056"/>
      <c r="KZB6" s="1056"/>
      <c r="KZC6" s="1056"/>
      <c r="KZD6" s="1056"/>
      <c r="KZE6" s="1056"/>
      <c r="KZF6" s="1056"/>
      <c r="KZG6" s="1056"/>
      <c r="KZH6" s="1056"/>
      <c r="KZI6" s="1056"/>
      <c r="KZJ6" s="1056"/>
      <c r="KZK6" s="1056"/>
      <c r="KZL6" s="1056"/>
      <c r="KZM6" s="1056"/>
      <c r="KZN6" s="1056"/>
      <c r="KZO6" s="1056"/>
      <c r="KZP6" s="1056"/>
      <c r="KZQ6" s="1056"/>
      <c r="KZR6" s="1056"/>
      <c r="KZS6" s="1056"/>
      <c r="KZT6" s="1056"/>
      <c r="KZU6" s="1056"/>
      <c r="KZV6" s="1056"/>
      <c r="KZW6" s="1056"/>
      <c r="KZX6" s="1056"/>
      <c r="KZY6" s="1056"/>
      <c r="KZZ6" s="1056"/>
      <c r="LAA6" s="1056"/>
      <c r="LAB6" s="1056"/>
      <c r="LAC6" s="1056"/>
      <c r="LAD6" s="1056"/>
      <c r="LAE6" s="1056"/>
      <c r="LAF6" s="1056"/>
      <c r="LAG6" s="1056"/>
      <c r="LAH6" s="1056"/>
      <c r="LAI6" s="1056"/>
      <c r="LAJ6" s="1056"/>
      <c r="LAK6" s="1056"/>
      <c r="LAL6" s="1056"/>
      <c r="LAM6" s="1056"/>
      <c r="LAN6" s="1056"/>
      <c r="LAO6" s="1056"/>
      <c r="LAP6" s="1056"/>
      <c r="LAQ6" s="1056"/>
      <c r="LAR6" s="1056"/>
      <c r="LAS6" s="1056"/>
      <c r="LAT6" s="1056"/>
      <c r="LAU6" s="1056"/>
      <c r="LAV6" s="1056"/>
      <c r="LAW6" s="1056"/>
      <c r="LAX6" s="1056"/>
      <c r="LAY6" s="1056"/>
      <c r="LAZ6" s="1056"/>
      <c r="LBA6" s="1056"/>
      <c r="LBB6" s="1056"/>
      <c r="LBC6" s="1056"/>
      <c r="LBD6" s="1056"/>
      <c r="LBE6" s="1056"/>
      <c r="LBF6" s="1056"/>
      <c r="LBG6" s="1056"/>
      <c r="LBH6" s="1056"/>
      <c r="LBI6" s="1056"/>
      <c r="LBJ6" s="1056"/>
      <c r="LBK6" s="1056"/>
      <c r="LBL6" s="1056"/>
      <c r="LBM6" s="1056"/>
      <c r="LBN6" s="1056"/>
      <c r="LBO6" s="1056"/>
      <c r="LBP6" s="1056"/>
      <c r="LBQ6" s="1056"/>
      <c r="LBR6" s="1056"/>
      <c r="LBS6" s="1056"/>
      <c r="LBT6" s="1056"/>
      <c r="LBU6" s="1056"/>
      <c r="LBV6" s="1056"/>
      <c r="LBW6" s="1056"/>
      <c r="LBX6" s="1056"/>
      <c r="LBY6" s="1056"/>
      <c r="LBZ6" s="1056"/>
      <c r="LCA6" s="1056"/>
      <c r="LCB6" s="1056"/>
      <c r="LCC6" s="1056"/>
      <c r="LCD6" s="1056"/>
      <c r="LCE6" s="1056"/>
      <c r="LCF6" s="1056"/>
      <c r="LCG6" s="1056"/>
      <c r="LCH6" s="1056"/>
      <c r="LCI6" s="1056"/>
      <c r="LCJ6" s="1056"/>
      <c r="LCK6" s="1056"/>
      <c r="LCL6" s="1056"/>
      <c r="LCM6" s="1056"/>
      <c r="LCN6" s="1056"/>
      <c r="LCO6" s="1056"/>
      <c r="LCP6" s="1056"/>
      <c r="LCQ6" s="1056"/>
      <c r="LCR6" s="1056"/>
      <c r="LCS6" s="1056"/>
      <c r="LCT6" s="1056"/>
      <c r="LCU6" s="1056"/>
      <c r="LCV6" s="1056"/>
      <c r="LCW6" s="1056"/>
      <c r="LCX6" s="1056"/>
      <c r="LCY6" s="1056"/>
      <c r="LCZ6" s="1056"/>
      <c r="LDA6" s="1056"/>
      <c r="LDB6" s="1056"/>
      <c r="LDC6" s="1056"/>
      <c r="LDD6" s="1056"/>
      <c r="LDE6" s="1056"/>
      <c r="LDF6" s="1056"/>
      <c r="LDG6" s="1056"/>
      <c r="LDH6" s="1056"/>
      <c r="LDI6" s="1056"/>
      <c r="LDJ6" s="1056"/>
      <c r="LDK6" s="1056"/>
      <c r="LDL6" s="1056"/>
      <c r="LDM6" s="1056"/>
      <c r="LDN6" s="1056"/>
      <c r="LDO6" s="1056"/>
      <c r="LDP6" s="1056"/>
      <c r="LDQ6" s="1056"/>
      <c r="LDR6" s="1056"/>
      <c r="LDS6" s="1056"/>
      <c r="LDT6" s="1056"/>
      <c r="LDU6" s="1056"/>
      <c r="LDV6" s="1056"/>
      <c r="LDW6" s="1056"/>
      <c r="LDX6" s="1056"/>
      <c r="LDY6" s="1056"/>
      <c r="LDZ6" s="1056"/>
      <c r="LEA6" s="1056"/>
      <c r="LEB6" s="1056"/>
      <c r="LEC6" s="1056"/>
      <c r="LED6" s="1056"/>
      <c r="LEE6" s="1056"/>
      <c r="LEF6" s="1056"/>
      <c r="LEG6" s="1056"/>
      <c r="LEH6" s="1056"/>
      <c r="LEI6" s="1056"/>
      <c r="LEJ6" s="1056"/>
      <c r="LEK6" s="1056"/>
      <c r="LEL6" s="1056"/>
      <c r="LEM6" s="1056"/>
      <c r="LEN6" s="1056"/>
      <c r="LEO6" s="1056"/>
      <c r="LEP6" s="1056"/>
      <c r="LEQ6" s="1056"/>
      <c r="LER6" s="1056"/>
      <c r="LES6" s="1056"/>
      <c r="LET6" s="1056"/>
      <c r="LEU6" s="1056"/>
      <c r="LEV6" s="1056"/>
      <c r="LEW6" s="1056"/>
      <c r="LEX6" s="1056"/>
      <c r="LEY6" s="1056"/>
      <c r="LEZ6" s="1056"/>
      <c r="LFA6" s="1056"/>
      <c r="LFB6" s="1056"/>
      <c r="LFC6" s="1056"/>
      <c r="LFD6" s="1056"/>
      <c r="LFE6" s="1056"/>
      <c r="LFF6" s="1056"/>
      <c r="LFG6" s="1056"/>
      <c r="LFH6" s="1056"/>
      <c r="LFI6" s="1056"/>
      <c r="LFJ6" s="1056"/>
      <c r="LFK6" s="1056"/>
      <c r="LFL6" s="1056"/>
      <c r="LFM6" s="1056"/>
      <c r="LFN6" s="1056"/>
      <c r="LFO6" s="1056"/>
      <c r="LFP6" s="1056"/>
      <c r="LFQ6" s="1056"/>
      <c r="LFR6" s="1056"/>
      <c r="LFS6" s="1056"/>
      <c r="LFT6" s="1056"/>
      <c r="LFU6" s="1056"/>
      <c r="LFV6" s="1056"/>
      <c r="LFW6" s="1056"/>
      <c r="LFX6" s="1056"/>
      <c r="LFY6" s="1056"/>
      <c r="LFZ6" s="1056"/>
      <c r="LGA6" s="1056"/>
      <c r="LGB6" s="1056"/>
      <c r="LGC6" s="1056"/>
      <c r="LGD6" s="1056"/>
      <c r="LGE6" s="1056"/>
      <c r="LGF6" s="1056"/>
      <c r="LGG6" s="1056"/>
      <c r="LGH6" s="1056"/>
      <c r="LGI6" s="1056"/>
      <c r="LGJ6" s="1056"/>
      <c r="LGK6" s="1056"/>
      <c r="LGL6" s="1056"/>
      <c r="LGM6" s="1056"/>
      <c r="LGN6" s="1056"/>
      <c r="LGO6" s="1056"/>
      <c r="LGP6" s="1056"/>
      <c r="LGQ6" s="1056"/>
      <c r="LGR6" s="1056"/>
      <c r="LGS6" s="1056"/>
      <c r="LGT6" s="1056"/>
      <c r="LGU6" s="1056"/>
      <c r="LGV6" s="1056"/>
      <c r="LGW6" s="1056"/>
      <c r="LGX6" s="1056"/>
      <c r="LGY6" s="1056"/>
      <c r="LGZ6" s="1056"/>
      <c r="LHA6" s="1056"/>
      <c r="LHB6" s="1056"/>
      <c r="LHC6" s="1056"/>
      <c r="LHD6" s="1056"/>
      <c r="LHE6" s="1056"/>
      <c r="LHF6" s="1056"/>
      <c r="LHG6" s="1056"/>
      <c r="LHH6" s="1056"/>
      <c r="LHI6" s="1056"/>
      <c r="LHJ6" s="1056"/>
      <c r="LHK6" s="1056"/>
      <c r="LHL6" s="1056"/>
      <c r="LHM6" s="1056"/>
      <c r="LHN6" s="1056"/>
      <c r="LHO6" s="1056"/>
      <c r="LHP6" s="1056"/>
      <c r="LHQ6" s="1056"/>
      <c r="LHR6" s="1056"/>
      <c r="LHS6" s="1056"/>
      <c r="LHT6" s="1056"/>
      <c r="LHU6" s="1056"/>
      <c r="LHV6" s="1056"/>
      <c r="LHW6" s="1056"/>
      <c r="LHX6" s="1056"/>
      <c r="LHY6" s="1056"/>
      <c r="LHZ6" s="1056"/>
      <c r="LIA6" s="1056"/>
      <c r="LIB6" s="1056"/>
      <c r="LIC6" s="1056"/>
      <c r="LID6" s="1056"/>
      <c r="LIE6" s="1056"/>
      <c r="LIF6" s="1056"/>
      <c r="LIG6" s="1056"/>
      <c r="LIH6" s="1056"/>
      <c r="LII6" s="1056"/>
      <c r="LIJ6" s="1056"/>
      <c r="LIK6" s="1056"/>
      <c r="LIL6" s="1056"/>
      <c r="LIM6" s="1056"/>
      <c r="LIN6" s="1056"/>
      <c r="LIO6" s="1056"/>
      <c r="LIP6" s="1056"/>
      <c r="LIQ6" s="1056"/>
      <c r="LIR6" s="1056"/>
      <c r="LIS6" s="1056"/>
      <c r="LIT6" s="1056"/>
      <c r="LIU6" s="1056"/>
      <c r="LIV6" s="1056"/>
      <c r="LIW6" s="1056"/>
      <c r="LIX6" s="1056"/>
      <c r="LIY6" s="1056"/>
      <c r="LIZ6" s="1056"/>
      <c r="LJA6" s="1056"/>
      <c r="LJB6" s="1056"/>
      <c r="LJC6" s="1056"/>
      <c r="LJD6" s="1056"/>
      <c r="LJE6" s="1056"/>
      <c r="LJF6" s="1056"/>
      <c r="LJG6" s="1056"/>
      <c r="LJH6" s="1056"/>
      <c r="LJI6" s="1056"/>
      <c r="LJJ6" s="1056"/>
      <c r="LJK6" s="1056"/>
      <c r="LJL6" s="1056"/>
      <c r="LJM6" s="1056"/>
      <c r="LJN6" s="1056"/>
      <c r="LJO6" s="1056"/>
      <c r="LJP6" s="1056"/>
      <c r="LJQ6" s="1056"/>
      <c r="LJR6" s="1056"/>
      <c r="LJS6" s="1056"/>
      <c r="LJT6" s="1056"/>
      <c r="LJU6" s="1056"/>
      <c r="LJV6" s="1056"/>
      <c r="LJW6" s="1056"/>
      <c r="LJX6" s="1056"/>
      <c r="LJY6" s="1056"/>
      <c r="LJZ6" s="1056"/>
      <c r="LKA6" s="1056"/>
      <c r="LKB6" s="1056"/>
      <c r="LKC6" s="1056"/>
      <c r="LKD6" s="1056"/>
      <c r="LKE6" s="1056"/>
      <c r="LKF6" s="1056"/>
      <c r="LKG6" s="1056"/>
      <c r="LKH6" s="1056"/>
      <c r="LKI6" s="1056"/>
      <c r="LKJ6" s="1056"/>
      <c r="LKK6" s="1056"/>
      <c r="LKL6" s="1056"/>
      <c r="LKM6" s="1056"/>
      <c r="LKN6" s="1056"/>
      <c r="LKO6" s="1056"/>
      <c r="LKP6" s="1056"/>
      <c r="LKQ6" s="1056"/>
      <c r="LKR6" s="1056"/>
      <c r="LKS6" s="1056"/>
      <c r="LKT6" s="1056"/>
      <c r="LKU6" s="1056"/>
      <c r="LKV6" s="1056"/>
      <c r="LKW6" s="1056"/>
      <c r="LKX6" s="1056"/>
      <c r="LKY6" s="1056"/>
      <c r="LKZ6" s="1056"/>
      <c r="LLA6" s="1056"/>
      <c r="LLB6" s="1056"/>
      <c r="LLC6" s="1056"/>
      <c r="LLD6" s="1056"/>
      <c r="LLE6" s="1056"/>
      <c r="LLF6" s="1056"/>
      <c r="LLG6" s="1056"/>
      <c r="LLH6" s="1056"/>
      <c r="LLI6" s="1056"/>
      <c r="LLJ6" s="1056"/>
      <c r="LLK6" s="1056"/>
      <c r="LLL6" s="1056"/>
      <c r="LLM6" s="1056"/>
      <c r="LLN6" s="1056"/>
      <c r="LLO6" s="1056"/>
      <c r="LLP6" s="1056"/>
      <c r="LLQ6" s="1056"/>
      <c r="LLR6" s="1056"/>
      <c r="LLS6" s="1056"/>
      <c r="LLT6" s="1056"/>
      <c r="LLU6" s="1056"/>
      <c r="LLV6" s="1056"/>
      <c r="LLW6" s="1056"/>
      <c r="LLX6" s="1056"/>
      <c r="LLY6" s="1056"/>
      <c r="LLZ6" s="1056"/>
      <c r="LMA6" s="1056"/>
      <c r="LMB6" s="1056"/>
      <c r="LMC6" s="1056"/>
      <c r="LMD6" s="1056"/>
      <c r="LME6" s="1056"/>
      <c r="LMF6" s="1056"/>
      <c r="LMG6" s="1056"/>
      <c r="LMH6" s="1056"/>
      <c r="LMI6" s="1056"/>
      <c r="LMJ6" s="1056"/>
      <c r="LMK6" s="1056"/>
      <c r="LML6" s="1056"/>
      <c r="LMM6" s="1056"/>
      <c r="LMN6" s="1056"/>
      <c r="LMO6" s="1056"/>
      <c r="LMP6" s="1056"/>
      <c r="LMQ6" s="1056"/>
      <c r="LMR6" s="1056"/>
      <c r="LMS6" s="1056"/>
      <c r="LMT6" s="1056"/>
      <c r="LMU6" s="1056"/>
      <c r="LMV6" s="1056"/>
      <c r="LMW6" s="1056"/>
      <c r="LMX6" s="1056"/>
      <c r="LMY6" s="1056"/>
      <c r="LMZ6" s="1056"/>
      <c r="LNA6" s="1056"/>
      <c r="LNB6" s="1056"/>
      <c r="LNC6" s="1056"/>
      <c r="LND6" s="1056"/>
      <c r="LNE6" s="1056"/>
      <c r="LNF6" s="1056"/>
      <c r="LNG6" s="1056"/>
      <c r="LNH6" s="1056"/>
      <c r="LNI6" s="1056"/>
      <c r="LNJ6" s="1056"/>
      <c r="LNK6" s="1056"/>
      <c r="LNL6" s="1056"/>
      <c r="LNM6" s="1056"/>
      <c r="LNN6" s="1056"/>
      <c r="LNO6" s="1056"/>
      <c r="LNP6" s="1056"/>
      <c r="LNQ6" s="1056"/>
      <c r="LNR6" s="1056"/>
      <c r="LNS6" s="1056"/>
      <c r="LNT6" s="1056"/>
      <c r="LNU6" s="1056"/>
      <c r="LNV6" s="1056"/>
      <c r="LNW6" s="1056"/>
      <c r="LNX6" s="1056"/>
      <c r="LNY6" s="1056"/>
      <c r="LNZ6" s="1056"/>
      <c r="LOA6" s="1056"/>
      <c r="LOB6" s="1056"/>
      <c r="LOC6" s="1056"/>
      <c r="LOD6" s="1056"/>
      <c r="LOE6" s="1056"/>
      <c r="LOF6" s="1056"/>
      <c r="LOG6" s="1056"/>
      <c r="LOH6" s="1056"/>
      <c r="LOI6" s="1056"/>
      <c r="LOJ6" s="1056"/>
      <c r="LOK6" s="1056"/>
      <c r="LOL6" s="1056"/>
      <c r="LOM6" s="1056"/>
      <c r="LON6" s="1056"/>
      <c r="LOO6" s="1056"/>
      <c r="LOP6" s="1056"/>
      <c r="LOQ6" s="1056"/>
      <c r="LOR6" s="1056"/>
      <c r="LOS6" s="1056"/>
      <c r="LOT6" s="1056"/>
      <c r="LOU6" s="1056"/>
      <c r="LOV6" s="1056"/>
      <c r="LOW6" s="1056"/>
      <c r="LOX6" s="1056"/>
      <c r="LOY6" s="1056"/>
      <c r="LOZ6" s="1056"/>
      <c r="LPA6" s="1056"/>
      <c r="LPB6" s="1056"/>
      <c r="LPC6" s="1056"/>
      <c r="LPD6" s="1056"/>
      <c r="LPE6" s="1056"/>
      <c r="LPF6" s="1056"/>
      <c r="LPG6" s="1056"/>
      <c r="LPH6" s="1056"/>
      <c r="LPI6" s="1056"/>
      <c r="LPJ6" s="1056"/>
      <c r="LPK6" s="1056"/>
      <c r="LPL6" s="1056"/>
      <c r="LPM6" s="1056"/>
      <c r="LPN6" s="1056"/>
      <c r="LPO6" s="1056"/>
      <c r="LPP6" s="1056"/>
      <c r="LPQ6" s="1056"/>
      <c r="LPR6" s="1056"/>
      <c r="LPS6" s="1056"/>
      <c r="LPT6" s="1056"/>
      <c r="LPU6" s="1056"/>
      <c r="LPV6" s="1056"/>
      <c r="LPW6" s="1056"/>
      <c r="LPX6" s="1056"/>
      <c r="LPY6" s="1056"/>
      <c r="LPZ6" s="1056"/>
      <c r="LQA6" s="1056"/>
      <c r="LQB6" s="1056"/>
      <c r="LQC6" s="1056"/>
      <c r="LQD6" s="1056"/>
      <c r="LQE6" s="1056"/>
      <c r="LQF6" s="1056"/>
      <c r="LQG6" s="1056"/>
      <c r="LQH6" s="1056"/>
      <c r="LQI6" s="1056"/>
      <c r="LQJ6" s="1056"/>
      <c r="LQK6" s="1056"/>
      <c r="LQL6" s="1056"/>
      <c r="LQM6" s="1056"/>
      <c r="LQN6" s="1056"/>
      <c r="LQO6" s="1056"/>
      <c r="LQP6" s="1056"/>
      <c r="LQQ6" s="1056"/>
      <c r="LQR6" s="1056"/>
      <c r="LQS6" s="1056"/>
      <c r="LQT6" s="1056"/>
      <c r="LQU6" s="1056"/>
      <c r="LQV6" s="1056"/>
      <c r="LQW6" s="1056"/>
      <c r="LQX6" s="1056"/>
      <c r="LQY6" s="1056"/>
      <c r="LQZ6" s="1056"/>
      <c r="LRA6" s="1056"/>
      <c r="LRB6" s="1056"/>
      <c r="LRC6" s="1056"/>
      <c r="LRD6" s="1056"/>
      <c r="LRE6" s="1056"/>
      <c r="LRF6" s="1056"/>
      <c r="LRG6" s="1056"/>
      <c r="LRH6" s="1056"/>
      <c r="LRI6" s="1056"/>
      <c r="LRJ6" s="1056"/>
      <c r="LRK6" s="1056"/>
      <c r="LRL6" s="1056"/>
      <c r="LRM6" s="1056"/>
      <c r="LRN6" s="1056"/>
      <c r="LRO6" s="1056"/>
      <c r="LRP6" s="1056"/>
      <c r="LRQ6" s="1056"/>
      <c r="LRR6" s="1056"/>
      <c r="LRS6" s="1056"/>
      <c r="LRT6" s="1056"/>
      <c r="LRU6" s="1056"/>
      <c r="LRV6" s="1056"/>
      <c r="LRW6" s="1056"/>
      <c r="LRX6" s="1056"/>
      <c r="LRY6" s="1056"/>
      <c r="LRZ6" s="1056"/>
      <c r="LSA6" s="1056"/>
      <c r="LSB6" s="1056"/>
      <c r="LSC6" s="1056"/>
      <c r="LSD6" s="1056"/>
      <c r="LSE6" s="1056"/>
      <c r="LSF6" s="1056"/>
      <c r="LSG6" s="1056"/>
      <c r="LSH6" s="1056"/>
      <c r="LSI6" s="1056"/>
      <c r="LSJ6" s="1056"/>
      <c r="LSK6" s="1056"/>
      <c r="LSL6" s="1056"/>
      <c r="LSM6" s="1056"/>
      <c r="LSN6" s="1056"/>
      <c r="LSO6" s="1056"/>
      <c r="LSP6" s="1056"/>
      <c r="LSQ6" s="1056"/>
      <c r="LSR6" s="1056"/>
      <c r="LSS6" s="1056"/>
      <c r="LST6" s="1056"/>
      <c r="LSU6" s="1056"/>
      <c r="LSV6" s="1056"/>
      <c r="LSW6" s="1056"/>
      <c r="LSX6" s="1056"/>
      <c r="LSY6" s="1056"/>
      <c r="LSZ6" s="1056"/>
      <c r="LTA6" s="1056"/>
      <c r="LTB6" s="1056"/>
      <c r="LTC6" s="1056"/>
      <c r="LTD6" s="1056"/>
      <c r="LTE6" s="1056"/>
      <c r="LTF6" s="1056"/>
      <c r="LTG6" s="1056"/>
      <c r="LTH6" s="1056"/>
      <c r="LTI6" s="1056"/>
      <c r="LTJ6" s="1056"/>
      <c r="LTK6" s="1056"/>
      <c r="LTL6" s="1056"/>
      <c r="LTM6" s="1056"/>
      <c r="LTN6" s="1056"/>
      <c r="LTO6" s="1056"/>
      <c r="LTP6" s="1056"/>
      <c r="LTQ6" s="1056"/>
      <c r="LTR6" s="1056"/>
      <c r="LTS6" s="1056"/>
      <c r="LTT6" s="1056"/>
      <c r="LTU6" s="1056"/>
      <c r="LTV6" s="1056"/>
      <c r="LTW6" s="1056"/>
      <c r="LTX6" s="1056"/>
      <c r="LTY6" s="1056"/>
      <c r="LTZ6" s="1056"/>
      <c r="LUA6" s="1056"/>
      <c r="LUB6" s="1056"/>
      <c r="LUC6" s="1056"/>
      <c r="LUD6" s="1056"/>
      <c r="LUE6" s="1056"/>
      <c r="LUF6" s="1056"/>
      <c r="LUG6" s="1056"/>
      <c r="LUH6" s="1056"/>
      <c r="LUI6" s="1056"/>
      <c r="LUJ6" s="1056"/>
      <c r="LUK6" s="1056"/>
      <c r="LUL6" s="1056"/>
      <c r="LUM6" s="1056"/>
      <c r="LUN6" s="1056"/>
      <c r="LUO6" s="1056"/>
      <c r="LUP6" s="1056"/>
      <c r="LUQ6" s="1056"/>
      <c r="LUR6" s="1056"/>
      <c r="LUS6" s="1056"/>
      <c r="LUT6" s="1056"/>
      <c r="LUU6" s="1056"/>
      <c r="LUV6" s="1056"/>
      <c r="LUW6" s="1056"/>
      <c r="LUX6" s="1056"/>
      <c r="LUY6" s="1056"/>
      <c r="LUZ6" s="1056"/>
      <c r="LVA6" s="1056"/>
      <c r="LVB6" s="1056"/>
      <c r="LVC6" s="1056"/>
      <c r="LVD6" s="1056"/>
      <c r="LVE6" s="1056"/>
      <c r="LVF6" s="1056"/>
      <c r="LVG6" s="1056"/>
      <c r="LVH6" s="1056"/>
      <c r="LVI6" s="1056"/>
      <c r="LVJ6" s="1056"/>
      <c r="LVK6" s="1056"/>
      <c r="LVL6" s="1056"/>
      <c r="LVM6" s="1056"/>
      <c r="LVN6" s="1056"/>
      <c r="LVO6" s="1056"/>
      <c r="LVP6" s="1056"/>
      <c r="LVQ6" s="1056"/>
      <c r="LVR6" s="1056"/>
      <c r="LVS6" s="1056"/>
      <c r="LVT6" s="1056"/>
      <c r="LVU6" s="1056"/>
      <c r="LVV6" s="1056"/>
      <c r="LVW6" s="1056"/>
      <c r="LVX6" s="1056"/>
      <c r="LVY6" s="1056"/>
      <c r="LVZ6" s="1056"/>
      <c r="LWA6" s="1056"/>
      <c r="LWB6" s="1056"/>
      <c r="LWC6" s="1056"/>
      <c r="LWD6" s="1056"/>
      <c r="LWE6" s="1056"/>
      <c r="LWF6" s="1056"/>
      <c r="LWG6" s="1056"/>
      <c r="LWH6" s="1056"/>
      <c r="LWI6" s="1056"/>
      <c r="LWJ6" s="1056"/>
      <c r="LWK6" s="1056"/>
      <c r="LWL6" s="1056"/>
      <c r="LWM6" s="1056"/>
      <c r="LWN6" s="1056"/>
      <c r="LWO6" s="1056"/>
      <c r="LWP6" s="1056"/>
      <c r="LWQ6" s="1056"/>
      <c r="LWR6" s="1056"/>
      <c r="LWS6" s="1056"/>
      <c r="LWT6" s="1056"/>
      <c r="LWU6" s="1056"/>
      <c r="LWV6" s="1056"/>
      <c r="LWW6" s="1056"/>
      <c r="LWX6" s="1056"/>
      <c r="LWY6" s="1056"/>
      <c r="LWZ6" s="1056"/>
      <c r="LXA6" s="1056"/>
      <c r="LXB6" s="1056"/>
      <c r="LXC6" s="1056"/>
      <c r="LXD6" s="1056"/>
      <c r="LXE6" s="1056"/>
      <c r="LXF6" s="1056"/>
      <c r="LXG6" s="1056"/>
      <c r="LXH6" s="1056"/>
      <c r="LXI6" s="1056"/>
      <c r="LXJ6" s="1056"/>
      <c r="LXK6" s="1056"/>
      <c r="LXL6" s="1056"/>
      <c r="LXM6" s="1056"/>
      <c r="LXN6" s="1056"/>
      <c r="LXO6" s="1056"/>
      <c r="LXP6" s="1056"/>
      <c r="LXQ6" s="1056"/>
      <c r="LXR6" s="1056"/>
      <c r="LXS6" s="1056"/>
      <c r="LXT6" s="1056"/>
      <c r="LXU6" s="1056"/>
      <c r="LXV6" s="1056"/>
      <c r="LXW6" s="1056"/>
      <c r="LXX6" s="1056"/>
      <c r="LXY6" s="1056"/>
      <c r="LXZ6" s="1056"/>
      <c r="LYA6" s="1056"/>
      <c r="LYB6" s="1056"/>
      <c r="LYC6" s="1056"/>
      <c r="LYD6" s="1056"/>
      <c r="LYE6" s="1056"/>
      <c r="LYF6" s="1056"/>
      <c r="LYG6" s="1056"/>
      <c r="LYH6" s="1056"/>
      <c r="LYI6" s="1056"/>
      <c r="LYJ6" s="1056"/>
      <c r="LYK6" s="1056"/>
      <c r="LYL6" s="1056"/>
      <c r="LYM6" s="1056"/>
      <c r="LYN6" s="1056"/>
      <c r="LYO6" s="1056"/>
      <c r="LYP6" s="1056"/>
      <c r="LYQ6" s="1056"/>
      <c r="LYR6" s="1056"/>
      <c r="LYS6" s="1056"/>
      <c r="LYT6" s="1056"/>
      <c r="LYU6" s="1056"/>
      <c r="LYV6" s="1056"/>
      <c r="LYW6" s="1056"/>
      <c r="LYX6" s="1056"/>
      <c r="LYY6" s="1056"/>
      <c r="LYZ6" s="1056"/>
      <c r="LZA6" s="1056"/>
      <c r="LZB6" s="1056"/>
      <c r="LZC6" s="1056"/>
      <c r="LZD6" s="1056"/>
      <c r="LZE6" s="1056"/>
      <c r="LZF6" s="1056"/>
      <c r="LZG6" s="1056"/>
      <c r="LZH6" s="1056"/>
      <c r="LZI6" s="1056"/>
      <c r="LZJ6" s="1056"/>
      <c r="LZK6" s="1056"/>
      <c r="LZL6" s="1056"/>
      <c r="LZM6" s="1056"/>
      <c r="LZN6" s="1056"/>
      <c r="LZO6" s="1056"/>
      <c r="LZP6" s="1056"/>
      <c r="LZQ6" s="1056"/>
      <c r="LZR6" s="1056"/>
      <c r="LZS6" s="1056"/>
      <c r="LZT6" s="1056"/>
      <c r="LZU6" s="1056"/>
      <c r="LZV6" s="1056"/>
      <c r="LZW6" s="1056"/>
      <c r="LZX6" s="1056"/>
      <c r="LZY6" s="1056"/>
      <c r="LZZ6" s="1056"/>
      <c r="MAA6" s="1056"/>
      <c r="MAB6" s="1056"/>
      <c r="MAC6" s="1056"/>
      <c r="MAD6" s="1056"/>
      <c r="MAE6" s="1056"/>
      <c r="MAF6" s="1056"/>
      <c r="MAG6" s="1056"/>
      <c r="MAH6" s="1056"/>
      <c r="MAI6" s="1056"/>
      <c r="MAJ6" s="1056"/>
      <c r="MAK6" s="1056"/>
      <c r="MAL6" s="1056"/>
      <c r="MAM6" s="1056"/>
      <c r="MAN6" s="1056"/>
      <c r="MAO6" s="1056"/>
      <c r="MAP6" s="1056"/>
      <c r="MAQ6" s="1056"/>
      <c r="MAR6" s="1056"/>
      <c r="MAS6" s="1056"/>
      <c r="MAT6" s="1056"/>
      <c r="MAU6" s="1056"/>
      <c r="MAV6" s="1056"/>
      <c r="MAW6" s="1056"/>
      <c r="MAX6" s="1056"/>
      <c r="MAY6" s="1056"/>
      <c r="MAZ6" s="1056"/>
      <c r="MBA6" s="1056"/>
      <c r="MBB6" s="1056"/>
      <c r="MBC6" s="1056"/>
      <c r="MBD6" s="1056"/>
      <c r="MBE6" s="1056"/>
      <c r="MBF6" s="1056"/>
      <c r="MBG6" s="1056"/>
      <c r="MBH6" s="1056"/>
      <c r="MBI6" s="1056"/>
      <c r="MBJ6" s="1056"/>
      <c r="MBK6" s="1056"/>
      <c r="MBL6" s="1056"/>
      <c r="MBM6" s="1056"/>
      <c r="MBN6" s="1056"/>
      <c r="MBO6" s="1056"/>
      <c r="MBP6" s="1056"/>
      <c r="MBQ6" s="1056"/>
      <c r="MBR6" s="1056"/>
      <c r="MBS6" s="1056"/>
      <c r="MBT6" s="1056"/>
      <c r="MBU6" s="1056"/>
      <c r="MBV6" s="1056"/>
      <c r="MBW6" s="1056"/>
      <c r="MBX6" s="1056"/>
      <c r="MBY6" s="1056"/>
      <c r="MBZ6" s="1056"/>
      <c r="MCA6" s="1056"/>
      <c r="MCB6" s="1056"/>
      <c r="MCC6" s="1056"/>
      <c r="MCD6" s="1056"/>
      <c r="MCE6" s="1056"/>
      <c r="MCF6" s="1056"/>
      <c r="MCG6" s="1056"/>
      <c r="MCH6" s="1056"/>
      <c r="MCI6" s="1056"/>
      <c r="MCJ6" s="1056"/>
      <c r="MCK6" s="1056"/>
      <c r="MCL6" s="1056"/>
      <c r="MCM6" s="1056"/>
      <c r="MCN6" s="1056"/>
      <c r="MCO6" s="1056"/>
      <c r="MCP6" s="1056"/>
      <c r="MCQ6" s="1056"/>
      <c r="MCR6" s="1056"/>
      <c r="MCS6" s="1056"/>
      <c r="MCT6" s="1056"/>
      <c r="MCU6" s="1056"/>
      <c r="MCV6" s="1056"/>
      <c r="MCW6" s="1056"/>
      <c r="MCX6" s="1056"/>
      <c r="MCY6" s="1056"/>
      <c r="MCZ6" s="1056"/>
      <c r="MDA6" s="1056"/>
      <c r="MDB6" s="1056"/>
      <c r="MDC6" s="1056"/>
      <c r="MDD6" s="1056"/>
      <c r="MDE6" s="1056"/>
      <c r="MDF6" s="1056"/>
      <c r="MDG6" s="1056"/>
      <c r="MDH6" s="1056"/>
      <c r="MDI6" s="1056"/>
      <c r="MDJ6" s="1056"/>
      <c r="MDK6" s="1056"/>
      <c r="MDL6" s="1056"/>
      <c r="MDM6" s="1056"/>
      <c r="MDN6" s="1056"/>
      <c r="MDO6" s="1056"/>
      <c r="MDP6" s="1056"/>
      <c r="MDQ6" s="1056"/>
      <c r="MDR6" s="1056"/>
      <c r="MDS6" s="1056"/>
      <c r="MDT6" s="1056"/>
      <c r="MDU6" s="1056"/>
      <c r="MDV6" s="1056"/>
      <c r="MDW6" s="1056"/>
      <c r="MDX6" s="1056"/>
      <c r="MDY6" s="1056"/>
      <c r="MDZ6" s="1056"/>
      <c r="MEA6" s="1056"/>
      <c r="MEB6" s="1056"/>
      <c r="MEC6" s="1056"/>
      <c r="MED6" s="1056"/>
      <c r="MEE6" s="1056"/>
      <c r="MEF6" s="1056"/>
      <c r="MEG6" s="1056"/>
      <c r="MEH6" s="1056"/>
      <c r="MEI6" s="1056"/>
      <c r="MEJ6" s="1056"/>
      <c r="MEK6" s="1056"/>
      <c r="MEL6" s="1056"/>
      <c r="MEM6" s="1056"/>
      <c r="MEN6" s="1056"/>
      <c r="MEO6" s="1056"/>
      <c r="MEP6" s="1056"/>
      <c r="MEQ6" s="1056"/>
      <c r="MER6" s="1056"/>
      <c r="MES6" s="1056"/>
      <c r="MET6" s="1056"/>
      <c r="MEU6" s="1056"/>
      <c r="MEV6" s="1056"/>
      <c r="MEW6" s="1056"/>
      <c r="MEX6" s="1056"/>
      <c r="MEY6" s="1056"/>
      <c r="MEZ6" s="1056"/>
      <c r="MFA6" s="1056"/>
      <c r="MFB6" s="1056"/>
      <c r="MFC6" s="1056"/>
      <c r="MFD6" s="1056"/>
      <c r="MFE6" s="1056"/>
      <c r="MFF6" s="1056"/>
      <c r="MFG6" s="1056"/>
      <c r="MFH6" s="1056"/>
      <c r="MFI6" s="1056"/>
      <c r="MFJ6" s="1056"/>
      <c r="MFK6" s="1056"/>
      <c r="MFL6" s="1056"/>
      <c r="MFM6" s="1056"/>
      <c r="MFN6" s="1056"/>
      <c r="MFO6" s="1056"/>
      <c r="MFP6" s="1056"/>
      <c r="MFQ6" s="1056"/>
      <c r="MFR6" s="1056"/>
      <c r="MFS6" s="1056"/>
      <c r="MFT6" s="1056"/>
      <c r="MFU6" s="1056"/>
      <c r="MFV6" s="1056"/>
      <c r="MFW6" s="1056"/>
      <c r="MFX6" s="1056"/>
      <c r="MFY6" s="1056"/>
      <c r="MFZ6" s="1056"/>
      <c r="MGA6" s="1056"/>
      <c r="MGB6" s="1056"/>
      <c r="MGC6" s="1056"/>
      <c r="MGD6" s="1056"/>
      <c r="MGE6" s="1056"/>
      <c r="MGF6" s="1056"/>
      <c r="MGG6" s="1056"/>
      <c r="MGH6" s="1056"/>
      <c r="MGI6" s="1056"/>
      <c r="MGJ6" s="1056"/>
      <c r="MGK6" s="1056"/>
      <c r="MGL6" s="1056"/>
      <c r="MGM6" s="1056"/>
      <c r="MGN6" s="1056"/>
      <c r="MGO6" s="1056"/>
      <c r="MGP6" s="1056"/>
      <c r="MGQ6" s="1056"/>
      <c r="MGR6" s="1056"/>
      <c r="MGS6" s="1056"/>
      <c r="MGT6" s="1056"/>
      <c r="MGU6" s="1056"/>
      <c r="MGV6" s="1056"/>
      <c r="MGW6" s="1056"/>
      <c r="MGX6" s="1056"/>
      <c r="MGY6" s="1056"/>
      <c r="MGZ6" s="1056"/>
      <c r="MHA6" s="1056"/>
      <c r="MHB6" s="1056"/>
      <c r="MHC6" s="1056"/>
      <c r="MHD6" s="1056"/>
      <c r="MHE6" s="1056"/>
      <c r="MHF6" s="1056"/>
      <c r="MHG6" s="1056"/>
      <c r="MHH6" s="1056"/>
      <c r="MHI6" s="1056"/>
      <c r="MHJ6" s="1056"/>
      <c r="MHK6" s="1056"/>
      <c r="MHL6" s="1056"/>
      <c r="MHM6" s="1056"/>
      <c r="MHN6" s="1056"/>
      <c r="MHO6" s="1056"/>
      <c r="MHP6" s="1056"/>
      <c r="MHQ6" s="1056"/>
      <c r="MHR6" s="1056"/>
      <c r="MHS6" s="1056"/>
      <c r="MHT6" s="1056"/>
      <c r="MHU6" s="1056"/>
      <c r="MHV6" s="1056"/>
      <c r="MHW6" s="1056"/>
      <c r="MHX6" s="1056"/>
      <c r="MHY6" s="1056"/>
      <c r="MHZ6" s="1056"/>
      <c r="MIA6" s="1056"/>
      <c r="MIB6" s="1056"/>
      <c r="MIC6" s="1056"/>
      <c r="MID6" s="1056"/>
      <c r="MIE6" s="1056"/>
      <c r="MIF6" s="1056"/>
      <c r="MIG6" s="1056"/>
      <c r="MIH6" s="1056"/>
      <c r="MII6" s="1056"/>
      <c r="MIJ6" s="1056"/>
      <c r="MIK6" s="1056"/>
      <c r="MIL6" s="1056"/>
      <c r="MIM6" s="1056"/>
      <c r="MIN6" s="1056"/>
      <c r="MIO6" s="1056"/>
      <c r="MIP6" s="1056"/>
      <c r="MIQ6" s="1056"/>
      <c r="MIR6" s="1056"/>
      <c r="MIS6" s="1056"/>
      <c r="MIT6" s="1056"/>
      <c r="MIU6" s="1056"/>
      <c r="MIV6" s="1056"/>
      <c r="MIW6" s="1056"/>
      <c r="MIX6" s="1056"/>
      <c r="MIY6" s="1056"/>
      <c r="MIZ6" s="1056"/>
      <c r="MJA6" s="1056"/>
      <c r="MJB6" s="1056"/>
      <c r="MJC6" s="1056"/>
      <c r="MJD6" s="1056"/>
      <c r="MJE6" s="1056"/>
      <c r="MJF6" s="1056"/>
      <c r="MJG6" s="1056"/>
      <c r="MJH6" s="1056"/>
      <c r="MJI6" s="1056"/>
      <c r="MJJ6" s="1056"/>
      <c r="MJK6" s="1056"/>
      <c r="MJL6" s="1056"/>
      <c r="MJM6" s="1056"/>
      <c r="MJN6" s="1056"/>
      <c r="MJO6" s="1056"/>
      <c r="MJP6" s="1056"/>
      <c r="MJQ6" s="1056"/>
      <c r="MJR6" s="1056"/>
      <c r="MJS6" s="1056"/>
      <c r="MJT6" s="1056"/>
      <c r="MJU6" s="1056"/>
      <c r="MJV6" s="1056"/>
      <c r="MJW6" s="1056"/>
      <c r="MJX6" s="1056"/>
      <c r="MJY6" s="1056"/>
      <c r="MJZ6" s="1056"/>
      <c r="MKA6" s="1056"/>
      <c r="MKB6" s="1056"/>
      <c r="MKC6" s="1056"/>
      <c r="MKD6" s="1056"/>
      <c r="MKE6" s="1056"/>
      <c r="MKF6" s="1056"/>
      <c r="MKG6" s="1056"/>
      <c r="MKH6" s="1056"/>
      <c r="MKI6" s="1056"/>
      <c r="MKJ6" s="1056"/>
      <c r="MKK6" s="1056"/>
      <c r="MKL6" s="1056"/>
      <c r="MKM6" s="1056"/>
      <c r="MKN6" s="1056"/>
      <c r="MKO6" s="1056"/>
      <c r="MKP6" s="1056"/>
      <c r="MKQ6" s="1056"/>
      <c r="MKR6" s="1056"/>
      <c r="MKS6" s="1056"/>
      <c r="MKT6" s="1056"/>
      <c r="MKU6" s="1056"/>
      <c r="MKV6" s="1056"/>
      <c r="MKW6" s="1056"/>
      <c r="MKX6" s="1056"/>
      <c r="MKY6" s="1056"/>
      <c r="MKZ6" s="1056"/>
      <c r="MLA6" s="1056"/>
      <c r="MLB6" s="1056"/>
      <c r="MLC6" s="1056"/>
      <c r="MLD6" s="1056"/>
      <c r="MLE6" s="1056"/>
      <c r="MLF6" s="1056"/>
      <c r="MLG6" s="1056"/>
      <c r="MLH6" s="1056"/>
      <c r="MLI6" s="1056"/>
      <c r="MLJ6" s="1056"/>
      <c r="MLK6" s="1056"/>
      <c r="MLL6" s="1056"/>
      <c r="MLM6" s="1056"/>
      <c r="MLN6" s="1056"/>
      <c r="MLO6" s="1056"/>
      <c r="MLP6" s="1056"/>
      <c r="MLQ6" s="1056"/>
      <c r="MLR6" s="1056"/>
      <c r="MLS6" s="1056"/>
      <c r="MLT6" s="1056"/>
      <c r="MLU6" s="1056"/>
      <c r="MLV6" s="1056"/>
      <c r="MLW6" s="1056"/>
      <c r="MLX6" s="1056"/>
      <c r="MLY6" s="1056"/>
      <c r="MLZ6" s="1056"/>
      <c r="MMA6" s="1056"/>
      <c r="MMB6" s="1056"/>
      <c r="MMC6" s="1056"/>
      <c r="MMD6" s="1056"/>
      <c r="MME6" s="1056"/>
      <c r="MMF6" s="1056"/>
      <c r="MMG6" s="1056"/>
      <c r="MMH6" s="1056"/>
      <c r="MMI6" s="1056"/>
      <c r="MMJ6" s="1056"/>
      <c r="MMK6" s="1056"/>
      <c r="MML6" s="1056"/>
      <c r="MMM6" s="1056"/>
      <c r="MMN6" s="1056"/>
      <c r="MMO6" s="1056"/>
      <c r="MMP6" s="1056"/>
      <c r="MMQ6" s="1056"/>
      <c r="MMR6" s="1056"/>
      <c r="MMS6" s="1056"/>
      <c r="MMT6" s="1056"/>
      <c r="MMU6" s="1056"/>
      <c r="MMV6" s="1056"/>
      <c r="MMW6" s="1056"/>
      <c r="MMX6" s="1056"/>
      <c r="MMY6" s="1056"/>
      <c r="MMZ6" s="1056"/>
      <c r="MNA6" s="1056"/>
      <c r="MNB6" s="1056"/>
      <c r="MNC6" s="1056"/>
      <c r="MND6" s="1056"/>
      <c r="MNE6" s="1056"/>
      <c r="MNF6" s="1056"/>
      <c r="MNG6" s="1056"/>
      <c r="MNH6" s="1056"/>
      <c r="MNI6" s="1056"/>
      <c r="MNJ6" s="1056"/>
      <c r="MNK6" s="1056"/>
      <c r="MNL6" s="1056"/>
      <c r="MNM6" s="1056"/>
      <c r="MNN6" s="1056"/>
      <c r="MNO6" s="1056"/>
      <c r="MNP6" s="1056"/>
      <c r="MNQ6" s="1056"/>
      <c r="MNR6" s="1056"/>
      <c r="MNS6" s="1056"/>
      <c r="MNT6" s="1056"/>
      <c r="MNU6" s="1056"/>
      <c r="MNV6" s="1056"/>
      <c r="MNW6" s="1056"/>
      <c r="MNX6" s="1056"/>
      <c r="MNY6" s="1056"/>
      <c r="MNZ6" s="1056"/>
      <c r="MOA6" s="1056"/>
      <c r="MOB6" s="1056"/>
      <c r="MOC6" s="1056"/>
      <c r="MOD6" s="1056"/>
      <c r="MOE6" s="1056"/>
      <c r="MOF6" s="1056"/>
      <c r="MOG6" s="1056"/>
      <c r="MOH6" s="1056"/>
      <c r="MOI6" s="1056"/>
      <c r="MOJ6" s="1056"/>
      <c r="MOK6" s="1056"/>
      <c r="MOL6" s="1056"/>
      <c r="MOM6" s="1056"/>
      <c r="MON6" s="1056"/>
      <c r="MOO6" s="1056"/>
      <c r="MOP6" s="1056"/>
      <c r="MOQ6" s="1056"/>
      <c r="MOR6" s="1056"/>
      <c r="MOS6" s="1056"/>
      <c r="MOT6" s="1056"/>
      <c r="MOU6" s="1056"/>
      <c r="MOV6" s="1056"/>
      <c r="MOW6" s="1056"/>
      <c r="MOX6" s="1056"/>
      <c r="MOY6" s="1056"/>
      <c r="MOZ6" s="1056"/>
      <c r="MPA6" s="1056"/>
      <c r="MPB6" s="1056"/>
      <c r="MPC6" s="1056"/>
      <c r="MPD6" s="1056"/>
      <c r="MPE6" s="1056"/>
      <c r="MPF6" s="1056"/>
      <c r="MPG6" s="1056"/>
      <c r="MPH6" s="1056"/>
      <c r="MPI6" s="1056"/>
      <c r="MPJ6" s="1056"/>
      <c r="MPK6" s="1056"/>
      <c r="MPL6" s="1056"/>
      <c r="MPM6" s="1056"/>
      <c r="MPN6" s="1056"/>
      <c r="MPO6" s="1056"/>
      <c r="MPP6" s="1056"/>
      <c r="MPQ6" s="1056"/>
      <c r="MPR6" s="1056"/>
      <c r="MPS6" s="1056"/>
      <c r="MPT6" s="1056"/>
      <c r="MPU6" s="1056"/>
      <c r="MPV6" s="1056"/>
      <c r="MPW6" s="1056"/>
      <c r="MPX6" s="1056"/>
      <c r="MPY6" s="1056"/>
      <c r="MPZ6" s="1056"/>
      <c r="MQA6" s="1056"/>
      <c r="MQB6" s="1056"/>
      <c r="MQC6" s="1056"/>
      <c r="MQD6" s="1056"/>
      <c r="MQE6" s="1056"/>
      <c r="MQF6" s="1056"/>
      <c r="MQG6" s="1056"/>
      <c r="MQH6" s="1056"/>
      <c r="MQI6" s="1056"/>
      <c r="MQJ6" s="1056"/>
      <c r="MQK6" s="1056"/>
      <c r="MQL6" s="1056"/>
      <c r="MQM6" s="1056"/>
      <c r="MQN6" s="1056"/>
      <c r="MQO6" s="1056"/>
      <c r="MQP6" s="1056"/>
      <c r="MQQ6" s="1056"/>
      <c r="MQR6" s="1056"/>
      <c r="MQS6" s="1056"/>
      <c r="MQT6" s="1056"/>
      <c r="MQU6" s="1056"/>
      <c r="MQV6" s="1056"/>
      <c r="MQW6" s="1056"/>
      <c r="MQX6" s="1056"/>
      <c r="MQY6" s="1056"/>
      <c r="MQZ6" s="1056"/>
      <c r="MRA6" s="1056"/>
      <c r="MRB6" s="1056"/>
      <c r="MRC6" s="1056"/>
      <c r="MRD6" s="1056"/>
      <c r="MRE6" s="1056"/>
      <c r="MRF6" s="1056"/>
      <c r="MRG6" s="1056"/>
      <c r="MRH6" s="1056"/>
      <c r="MRI6" s="1056"/>
      <c r="MRJ6" s="1056"/>
      <c r="MRK6" s="1056"/>
      <c r="MRL6" s="1056"/>
      <c r="MRM6" s="1056"/>
      <c r="MRN6" s="1056"/>
      <c r="MRO6" s="1056"/>
      <c r="MRP6" s="1056"/>
      <c r="MRQ6" s="1056"/>
      <c r="MRR6" s="1056"/>
      <c r="MRS6" s="1056"/>
      <c r="MRT6" s="1056"/>
      <c r="MRU6" s="1056"/>
      <c r="MRV6" s="1056"/>
      <c r="MRW6" s="1056"/>
      <c r="MRX6" s="1056"/>
      <c r="MRY6" s="1056"/>
      <c r="MRZ6" s="1056"/>
      <c r="MSA6" s="1056"/>
      <c r="MSB6" s="1056"/>
      <c r="MSC6" s="1056"/>
      <c r="MSD6" s="1056"/>
      <c r="MSE6" s="1056"/>
      <c r="MSF6" s="1056"/>
      <c r="MSG6" s="1056"/>
      <c r="MSH6" s="1056"/>
      <c r="MSI6" s="1056"/>
      <c r="MSJ6" s="1056"/>
      <c r="MSK6" s="1056"/>
      <c r="MSL6" s="1056"/>
      <c r="MSM6" s="1056"/>
      <c r="MSN6" s="1056"/>
      <c r="MSO6" s="1056"/>
      <c r="MSP6" s="1056"/>
      <c r="MSQ6" s="1056"/>
      <c r="MSR6" s="1056"/>
      <c r="MSS6" s="1056"/>
      <c r="MST6" s="1056"/>
      <c r="MSU6" s="1056"/>
      <c r="MSV6" s="1056"/>
      <c r="MSW6" s="1056"/>
      <c r="MSX6" s="1056"/>
      <c r="MSY6" s="1056"/>
      <c r="MSZ6" s="1056"/>
      <c r="MTA6" s="1056"/>
      <c r="MTB6" s="1056"/>
      <c r="MTC6" s="1056"/>
      <c r="MTD6" s="1056"/>
      <c r="MTE6" s="1056"/>
      <c r="MTF6" s="1056"/>
      <c r="MTG6" s="1056"/>
      <c r="MTH6" s="1056"/>
      <c r="MTI6" s="1056"/>
      <c r="MTJ6" s="1056"/>
      <c r="MTK6" s="1056"/>
      <c r="MTL6" s="1056"/>
      <c r="MTM6" s="1056"/>
      <c r="MTN6" s="1056"/>
      <c r="MTO6" s="1056"/>
      <c r="MTP6" s="1056"/>
      <c r="MTQ6" s="1056"/>
      <c r="MTR6" s="1056"/>
      <c r="MTS6" s="1056"/>
      <c r="MTT6" s="1056"/>
      <c r="MTU6" s="1056"/>
      <c r="MTV6" s="1056"/>
      <c r="MTW6" s="1056"/>
      <c r="MTX6" s="1056"/>
      <c r="MTY6" s="1056"/>
      <c r="MTZ6" s="1056"/>
      <c r="MUA6" s="1056"/>
      <c r="MUB6" s="1056"/>
      <c r="MUC6" s="1056"/>
      <c r="MUD6" s="1056"/>
      <c r="MUE6" s="1056"/>
      <c r="MUF6" s="1056"/>
      <c r="MUG6" s="1056"/>
      <c r="MUH6" s="1056"/>
      <c r="MUI6" s="1056"/>
      <c r="MUJ6" s="1056"/>
      <c r="MUK6" s="1056"/>
      <c r="MUL6" s="1056"/>
      <c r="MUM6" s="1056"/>
      <c r="MUN6" s="1056"/>
      <c r="MUO6" s="1056"/>
      <c r="MUP6" s="1056"/>
      <c r="MUQ6" s="1056"/>
      <c r="MUR6" s="1056"/>
      <c r="MUS6" s="1056"/>
      <c r="MUT6" s="1056"/>
      <c r="MUU6" s="1056"/>
      <c r="MUV6" s="1056"/>
      <c r="MUW6" s="1056"/>
      <c r="MUX6" s="1056"/>
      <c r="MUY6" s="1056"/>
      <c r="MUZ6" s="1056"/>
      <c r="MVA6" s="1056"/>
      <c r="MVB6" s="1056"/>
      <c r="MVC6" s="1056"/>
      <c r="MVD6" s="1056"/>
      <c r="MVE6" s="1056"/>
      <c r="MVF6" s="1056"/>
      <c r="MVG6" s="1056"/>
      <c r="MVH6" s="1056"/>
      <c r="MVI6" s="1056"/>
      <c r="MVJ6" s="1056"/>
      <c r="MVK6" s="1056"/>
      <c r="MVL6" s="1056"/>
      <c r="MVM6" s="1056"/>
      <c r="MVN6" s="1056"/>
      <c r="MVO6" s="1056"/>
      <c r="MVP6" s="1056"/>
      <c r="MVQ6" s="1056"/>
      <c r="MVR6" s="1056"/>
      <c r="MVS6" s="1056"/>
      <c r="MVT6" s="1056"/>
      <c r="MVU6" s="1056"/>
      <c r="MVV6" s="1056"/>
      <c r="MVW6" s="1056"/>
      <c r="MVX6" s="1056"/>
      <c r="MVY6" s="1056"/>
      <c r="MVZ6" s="1056"/>
      <c r="MWA6" s="1056"/>
      <c r="MWB6" s="1056"/>
      <c r="MWC6" s="1056"/>
      <c r="MWD6" s="1056"/>
      <c r="MWE6" s="1056"/>
      <c r="MWF6" s="1056"/>
      <c r="MWG6" s="1056"/>
      <c r="MWH6" s="1056"/>
      <c r="MWI6" s="1056"/>
      <c r="MWJ6" s="1056"/>
      <c r="MWK6" s="1056"/>
      <c r="MWL6" s="1056"/>
      <c r="MWM6" s="1056"/>
      <c r="MWN6" s="1056"/>
      <c r="MWO6" s="1056"/>
      <c r="MWP6" s="1056"/>
      <c r="MWQ6" s="1056"/>
      <c r="MWR6" s="1056"/>
      <c r="MWS6" s="1056"/>
      <c r="MWT6" s="1056"/>
      <c r="MWU6" s="1056"/>
      <c r="MWV6" s="1056"/>
      <c r="MWW6" s="1056"/>
      <c r="MWX6" s="1056"/>
      <c r="MWY6" s="1056"/>
      <c r="MWZ6" s="1056"/>
      <c r="MXA6" s="1056"/>
      <c r="MXB6" s="1056"/>
      <c r="MXC6" s="1056"/>
      <c r="MXD6" s="1056"/>
      <c r="MXE6" s="1056"/>
      <c r="MXF6" s="1056"/>
      <c r="MXG6" s="1056"/>
      <c r="MXH6" s="1056"/>
      <c r="MXI6" s="1056"/>
      <c r="MXJ6" s="1056"/>
      <c r="MXK6" s="1056"/>
      <c r="MXL6" s="1056"/>
      <c r="MXM6" s="1056"/>
      <c r="MXN6" s="1056"/>
      <c r="MXO6" s="1056"/>
      <c r="MXP6" s="1056"/>
      <c r="MXQ6" s="1056"/>
      <c r="MXR6" s="1056"/>
      <c r="MXS6" s="1056"/>
      <c r="MXT6" s="1056"/>
      <c r="MXU6" s="1056"/>
      <c r="MXV6" s="1056"/>
      <c r="MXW6" s="1056"/>
      <c r="MXX6" s="1056"/>
      <c r="MXY6" s="1056"/>
      <c r="MXZ6" s="1056"/>
      <c r="MYA6" s="1056"/>
      <c r="MYB6" s="1056"/>
      <c r="MYC6" s="1056"/>
      <c r="MYD6" s="1056"/>
      <c r="MYE6" s="1056"/>
      <c r="MYF6" s="1056"/>
      <c r="MYG6" s="1056"/>
      <c r="MYH6" s="1056"/>
      <c r="MYI6" s="1056"/>
      <c r="MYJ6" s="1056"/>
      <c r="MYK6" s="1056"/>
      <c r="MYL6" s="1056"/>
      <c r="MYM6" s="1056"/>
      <c r="MYN6" s="1056"/>
      <c r="MYO6" s="1056"/>
      <c r="MYP6" s="1056"/>
      <c r="MYQ6" s="1056"/>
      <c r="MYR6" s="1056"/>
      <c r="MYS6" s="1056"/>
      <c r="MYT6" s="1056"/>
      <c r="MYU6" s="1056"/>
      <c r="MYV6" s="1056"/>
      <c r="MYW6" s="1056"/>
      <c r="MYX6" s="1056"/>
      <c r="MYY6" s="1056"/>
      <c r="MYZ6" s="1056"/>
      <c r="MZA6" s="1056"/>
      <c r="MZB6" s="1056"/>
      <c r="MZC6" s="1056"/>
      <c r="MZD6" s="1056"/>
      <c r="MZE6" s="1056"/>
      <c r="MZF6" s="1056"/>
      <c r="MZG6" s="1056"/>
      <c r="MZH6" s="1056"/>
      <c r="MZI6" s="1056"/>
      <c r="MZJ6" s="1056"/>
      <c r="MZK6" s="1056"/>
      <c r="MZL6" s="1056"/>
      <c r="MZM6" s="1056"/>
      <c r="MZN6" s="1056"/>
      <c r="MZO6" s="1056"/>
      <c r="MZP6" s="1056"/>
      <c r="MZQ6" s="1056"/>
      <c r="MZR6" s="1056"/>
      <c r="MZS6" s="1056"/>
      <c r="MZT6" s="1056"/>
      <c r="MZU6" s="1056"/>
      <c r="MZV6" s="1056"/>
      <c r="MZW6" s="1056"/>
      <c r="MZX6" s="1056"/>
      <c r="MZY6" s="1056"/>
      <c r="MZZ6" s="1056"/>
      <c r="NAA6" s="1056"/>
      <c r="NAB6" s="1056"/>
      <c r="NAC6" s="1056"/>
      <c r="NAD6" s="1056"/>
      <c r="NAE6" s="1056"/>
      <c r="NAF6" s="1056"/>
      <c r="NAG6" s="1056"/>
      <c r="NAH6" s="1056"/>
      <c r="NAI6" s="1056"/>
      <c r="NAJ6" s="1056"/>
      <c r="NAK6" s="1056"/>
      <c r="NAL6" s="1056"/>
      <c r="NAM6" s="1056"/>
      <c r="NAN6" s="1056"/>
      <c r="NAO6" s="1056"/>
      <c r="NAP6" s="1056"/>
      <c r="NAQ6" s="1056"/>
      <c r="NAR6" s="1056"/>
      <c r="NAS6" s="1056"/>
      <c r="NAT6" s="1056"/>
      <c r="NAU6" s="1056"/>
      <c r="NAV6" s="1056"/>
      <c r="NAW6" s="1056"/>
      <c r="NAX6" s="1056"/>
      <c r="NAY6" s="1056"/>
      <c r="NAZ6" s="1056"/>
      <c r="NBA6" s="1056"/>
      <c r="NBB6" s="1056"/>
      <c r="NBC6" s="1056"/>
      <c r="NBD6" s="1056"/>
      <c r="NBE6" s="1056"/>
      <c r="NBF6" s="1056"/>
      <c r="NBG6" s="1056"/>
      <c r="NBH6" s="1056"/>
      <c r="NBI6" s="1056"/>
      <c r="NBJ6" s="1056"/>
      <c r="NBK6" s="1056"/>
      <c r="NBL6" s="1056"/>
      <c r="NBM6" s="1056"/>
      <c r="NBN6" s="1056"/>
      <c r="NBO6" s="1056"/>
      <c r="NBP6" s="1056"/>
      <c r="NBQ6" s="1056"/>
      <c r="NBR6" s="1056"/>
      <c r="NBS6" s="1056"/>
      <c r="NBT6" s="1056"/>
      <c r="NBU6" s="1056"/>
      <c r="NBV6" s="1056"/>
      <c r="NBW6" s="1056"/>
      <c r="NBX6" s="1056"/>
      <c r="NBY6" s="1056"/>
      <c r="NBZ6" s="1056"/>
      <c r="NCA6" s="1056"/>
      <c r="NCB6" s="1056"/>
      <c r="NCC6" s="1056"/>
      <c r="NCD6" s="1056"/>
      <c r="NCE6" s="1056"/>
      <c r="NCF6" s="1056"/>
      <c r="NCG6" s="1056"/>
      <c r="NCH6" s="1056"/>
      <c r="NCI6" s="1056"/>
      <c r="NCJ6" s="1056"/>
      <c r="NCK6" s="1056"/>
      <c r="NCL6" s="1056"/>
      <c r="NCM6" s="1056"/>
      <c r="NCN6" s="1056"/>
      <c r="NCO6" s="1056"/>
      <c r="NCP6" s="1056"/>
      <c r="NCQ6" s="1056"/>
      <c r="NCR6" s="1056"/>
      <c r="NCS6" s="1056"/>
      <c r="NCT6" s="1056"/>
      <c r="NCU6" s="1056"/>
      <c r="NCV6" s="1056"/>
      <c r="NCW6" s="1056"/>
      <c r="NCX6" s="1056"/>
      <c r="NCY6" s="1056"/>
      <c r="NCZ6" s="1056"/>
      <c r="NDA6" s="1056"/>
      <c r="NDB6" s="1056"/>
      <c r="NDC6" s="1056"/>
      <c r="NDD6" s="1056"/>
      <c r="NDE6" s="1056"/>
      <c r="NDF6" s="1056"/>
      <c r="NDG6" s="1056"/>
      <c r="NDH6" s="1056"/>
      <c r="NDI6" s="1056"/>
      <c r="NDJ6" s="1056"/>
      <c r="NDK6" s="1056"/>
      <c r="NDL6" s="1056"/>
      <c r="NDM6" s="1056"/>
      <c r="NDN6" s="1056"/>
      <c r="NDO6" s="1056"/>
      <c r="NDP6" s="1056"/>
      <c r="NDQ6" s="1056"/>
      <c r="NDR6" s="1056"/>
      <c r="NDS6" s="1056"/>
      <c r="NDT6" s="1056"/>
      <c r="NDU6" s="1056"/>
      <c r="NDV6" s="1056"/>
      <c r="NDW6" s="1056"/>
      <c r="NDX6" s="1056"/>
      <c r="NDY6" s="1056"/>
      <c r="NDZ6" s="1056"/>
      <c r="NEA6" s="1056"/>
      <c r="NEB6" s="1056"/>
      <c r="NEC6" s="1056"/>
      <c r="NED6" s="1056"/>
      <c r="NEE6" s="1056"/>
      <c r="NEF6" s="1056"/>
      <c r="NEG6" s="1056"/>
      <c r="NEH6" s="1056"/>
      <c r="NEI6" s="1056"/>
      <c r="NEJ6" s="1056"/>
      <c r="NEK6" s="1056"/>
      <c r="NEL6" s="1056"/>
      <c r="NEM6" s="1056"/>
      <c r="NEN6" s="1056"/>
      <c r="NEO6" s="1056"/>
      <c r="NEP6" s="1056"/>
      <c r="NEQ6" s="1056"/>
      <c r="NER6" s="1056"/>
      <c r="NES6" s="1056"/>
      <c r="NET6" s="1056"/>
      <c r="NEU6" s="1056"/>
      <c r="NEV6" s="1056"/>
      <c r="NEW6" s="1056"/>
      <c r="NEX6" s="1056"/>
      <c r="NEY6" s="1056"/>
      <c r="NEZ6" s="1056"/>
      <c r="NFA6" s="1056"/>
      <c r="NFB6" s="1056"/>
      <c r="NFC6" s="1056"/>
      <c r="NFD6" s="1056"/>
      <c r="NFE6" s="1056"/>
      <c r="NFF6" s="1056"/>
      <c r="NFG6" s="1056"/>
      <c r="NFH6" s="1056"/>
      <c r="NFI6" s="1056"/>
      <c r="NFJ6" s="1056"/>
      <c r="NFK6" s="1056"/>
      <c r="NFL6" s="1056"/>
      <c r="NFM6" s="1056"/>
      <c r="NFN6" s="1056"/>
      <c r="NFO6" s="1056"/>
      <c r="NFP6" s="1056"/>
      <c r="NFQ6" s="1056"/>
      <c r="NFR6" s="1056"/>
      <c r="NFS6" s="1056"/>
      <c r="NFT6" s="1056"/>
      <c r="NFU6" s="1056"/>
      <c r="NFV6" s="1056"/>
      <c r="NFW6" s="1056"/>
      <c r="NFX6" s="1056"/>
      <c r="NFY6" s="1056"/>
      <c r="NFZ6" s="1056"/>
      <c r="NGA6" s="1056"/>
      <c r="NGB6" s="1056"/>
      <c r="NGC6" s="1056"/>
      <c r="NGD6" s="1056"/>
      <c r="NGE6" s="1056"/>
      <c r="NGF6" s="1056"/>
      <c r="NGG6" s="1056"/>
      <c r="NGH6" s="1056"/>
      <c r="NGI6" s="1056"/>
      <c r="NGJ6" s="1056"/>
      <c r="NGK6" s="1056"/>
      <c r="NGL6" s="1056"/>
      <c r="NGM6" s="1056"/>
      <c r="NGN6" s="1056"/>
      <c r="NGO6" s="1056"/>
      <c r="NGP6" s="1056"/>
      <c r="NGQ6" s="1056"/>
      <c r="NGR6" s="1056"/>
      <c r="NGS6" s="1056"/>
      <c r="NGT6" s="1056"/>
      <c r="NGU6" s="1056"/>
      <c r="NGV6" s="1056"/>
      <c r="NGW6" s="1056"/>
      <c r="NGX6" s="1056"/>
      <c r="NGY6" s="1056"/>
      <c r="NGZ6" s="1056"/>
      <c r="NHA6" s="1056"/>
      <c r="NHB6" s="1056"/>
      <c r="NHC6" s="1056"/>
      <c r="NHD6" s="1056"/>
      <c r="NHE6" s="1056"/>
      <c r="NHF6" s="1056"/>
      <c r="NHG6" s="1056"/>
      <c r="NHH6" s="1056"/>
      <c r="NHI6" s="1056"/>
      <c r="NHJ6" s="1056"/>
      <c r="NHK6" s="1056"/>
      <c r="NHL6" s="1056"/>
      <c r="NHM6" s="1056"/>
      <c r="NHN6" s="1056"/>
      <c r="NHO6" s="1056"/>
      <c r="NHP6" s="1056"/>
      <c r="NHQ6" s="1056"/>
      <c r="NHR6" s="1056"/>
      <c r="NHS6" s="1056"/>
      <c r="NHT6" s="1056"/>
      <c r="NHU6" s="1056"/>
      <c r="NHV6" s="1056"/>
      <c r="NHW6" s="1056"/>
      <c r="NHX6" s="1056"/>
      <c r="NHY6" s="1056"/>
      <c r="NHZ6" s="1056"/>
      <c r="NIA6" s="1056"/>
      <c r="NIB6" s="1056"/>
      <c r="NIC6" s="1056"/>
      <c r="NID6" s="1056"/>
      <c r="NIE6" s="1056"/>
      <c r="NIF6" s="1056"/>
      <c r="NIG6" s="1056"/>
      <c r="NIH6" s="1056"/>
      <c r="NII6" s="1056"/>
      <c r="NIJ6" s="1056"/>
      <c r="NIK6" s="1056"/>
      <c r="NIL6" s="1056"/>
      <c r="NIM6" s="1056"/>
      <c r="NIN6" s="1056"/>
      <c r="NIO6" s="1056"/>
      <c r="NIP6" s="1056"/>
      <c r="NIQ6" s="1056"/>
      <c r="NIR6" s="1056"/>
      <c r="NIS6" s="1056"/>
      <c r="NIT6" s="1056"/>
      <c r="NIU6" s="1056"/>
      <c r="NIV6" s="1056"/>
      <c r="NIW6" s="1056"/>
      <c r="NIX6" s="1056"/>
      <c r="NIY6" s="1056"/>
      <c r="NIZ6" s="1056"/>
      <c r="NJA6" s="1056"/>
      <c r="NJB6" s="1056"/>
      <c r="NJC6" s="1056"/>
      <c r="NJD6" s="1056"/>
      <c r="NJE6" s="1056"/>
      <c r="NJF6" s="1056"/>
      <c r="NJG6" s="1056"/>
      <c r="NJH6" s="1056"/>
      <c r="NJI6" s="1056"/>
      <c r="NJJ6" s="1056"/>
      <c r="NJK6" s="1056"/>
      <c r="NJL6" s="1056"/>
      <c r="NJM6" s="1056"/>
      <c r="NJN6" s="1056"/>
      <c r="NJO6" s="1056"/>
      <c r="NJP6" s="1056"/>
      <c r="NJQ6" s="1056"/>
      <c r="NJR6" s="1056"/>
      <c r="NJS6" s="1056"/>
      <c r="NJT6" s="1056"/>
      <c r="NJU6" s="1056"/>
      <c r="NJV6" s="1056"/>
      <c r="NJW6" s="1056"/>
      <c r="NJX6" s="1056"/>
      <c r="NJY6" s="1056"/>
      <c r="NJZ6" s="1056"/>
      <c r="NKA6" s="1056"/>
      <c r="NKB6" s="1056"/>
      <c r="NKC6" s="1056"/>
      <c r="NKD6" s="1056"/>
      <c r="NKE6" s="1056"/>
      <c r="NKF6" s="1056"/>
      <c r="NKG6" s="1056"/>
      <c r="NKH6" s="1056"/>
      <c r="NKI6" s="1056"/>
      <c r="NKJ6" s="1056"/>
      <c r="NKK6" s="1056"/>
      <c r="NKL6" s="1056"/>
      <c r="NKM6" s="1056"/>
      <c r="NKN6" s="1056"/>
      <c r="NKO6" s="1056"/>
      <c r="NKP6" s="1056"/>
      <c r="NKQ6" s="1056"/>
      <c r="NKR6" s="1056"/>
      <c r="NKS6" s="1056"/>
      <c r="NKT6" s="1056"/>
      <c r="NKU6" s="1056"/>
      <c r="NKV6" s="1056"/>
      <c r="NKW6" s="1056"/>
      <c r="NKX6" s="1056"/>
      <c r="NKY6" s="1056"/>
      <c r="NKZ6" s="1056"/>
      <c r="NLA6" s="1056"/>
      <c r="NLB6" s="1056"/>
      <c r="NLC6" s="1056"/>
      <c r="NLD6" s="1056"/>
      <c r="NLE6" s="1056"/>
      <c r="NLF6" s="1056"/>
      <c r="NLG6" s="1056"/>
      <c r="NLH6" s="1056"/>
      <c r="NLI6" s="1056"/>
      <c r="NLJ6" s="1056"/>
      <c r="NLK6" s="1056"/>
      <c r="NLL6" s="1056"/>
      <c r="NLM6" s="1056"/>
      <c r="NLN6" s="1056"/>
      <c r="NLO6" s="1056"/>
      <c r="NLP6" s="1056"/>
      <c r="NLQ6" s="1056"/>
      <c r="NLR6" s="1056"/>
      <c r="NLS6" s="1056"/>
      <c r="NLT6" s="1056"/>
      <c r="NLU6" s="1056"/>
      <c r="NLV6" s="1056"/>
      <c r="NLW6" s="1056"/>
      <c r="NLX6" s="1056"/>
      <c r="NLY6" s="1056"/>
      <c r="NLZ6" s="1056"/>
      <c r="NMA6" s="1056"/>
      <c r="NMB6" s="1056"/>
      <c r="NMC6" s="1056"/>
      <c r="NMD6" s="1056"/>
      <c r="NME6" s="1056"/>
      <c r="NMF6" s="1056"/>
      <c r="NMG6" s="1056"/>
      <c r="NMH6" s="1056"/>
      <c r="NMI6" s="1056"/>
      <c r="NMJ6" s="1056"/>
      <c r="NMK6" s="1056"/>
      <c r="NML6" s="1056"/>
      <c r="NMM6" s="1056"/>
      <c r="NMN6" s="1056"/>
      <c r="NMO6" s="1056"/>
      <c r="NMP6" s="1056"/>
      <c r="NMQ6" s="1056"/>
      <c r="NMR6" s="1056"/>
      <c r="NMS6" s="1056"/>
      <c r="NMT6" s="1056"/>
      <c r="NMU6" s="1056"/>
      <c r="NMV6" s="1056"/>
      <c r="NMW6" s="1056"/>
      <c r="NMX6" s="1056"/>
      <c r="NMY6" s="1056"/>
      <c r="NMZ6" s="1056"/>
      <c r="NNA6" s="1056"/>
      <c r="NNB6" s="1056"/>
      <c r="NNC6" s="1056"/>
      <c r="NND6" s="1056"/>
      <c r="NNE6" s="1056"/>
      <c r="NNF6" s="1056"/>
      <c r="NNG6" s="1056"/>
      <c r="NNH6" s="1056"/>
      <c r="NNI6" s="1056"/>
      <c r="NNJ6" s="1056"/>
      <c r="NNK6" s="1056"/>
      <c r="NNL6" s="1056"/>
      <c r="NNM6" s="1056"/>
      <c r="NNN6" s="1056"/>
      <c r="NNO6" s="1056"/>
      <c r="NNP6" s="1056"/>
      <c r="NNQ6" s="1056"/>
      <c r="NNR6" s="1056"/>
      <c r="NNS6" s="1056"/>
      <c r="NNT6" s="1056"/>
      <c r="NNU6" s="1056"/>
      <c r="NNV6" s="1056"/>
      <c r="NNW6" s="1056"/>
      <c r="NNX6" s="1056"/>
      <c r="NNY6" s="1056"/>
      <c r="NNZ6" s="1056"/>
      <c r="NOA6" s="1056"/>
      <c r="NOB6" s="1056"/>
      <c r="NOC6" s="1056"/>
      <c r="NOD6" s="1056"/>
      <c r="NOE6" s="1056"/>
      <c r="NOF6" s="1056"/>
      <c r="NOG6" s="1056"/>
      <c r="NOH6" s="1056"/>
      <c r="NOI6" s="1056"/>
      <c r="NOJ6" s="1056"/>
      <c r="NOK6" s="1056"/>
      <c r="NOL6" s="1056"/>
      <c r="NOM6" s="1056"/>
      <c r="NON6" s="1056"/>
      <c r="NOO6" s="1056"/>
      <c r="NOP6" s="1056"/>
      <c r="NOQ6" s="1056"/>
      <c r="NOR6" s="1056"/>
      <c r="NOS6" s="1056"/>
      <c r="NOT6" s="1056"/>
      <c r="NOU6" s="1056"/>
      <c r="NOV6" s="1056"/>
      <c r="NOW6" s="1056"/>
      <c r="NOX6" s="1056"/>
      <c r="NOY6" s="1056"/>
      <c r="NOZ6" s="1056"/>
      <c r="NPA6" s="1056"/>
      <c r="NPB6" s="1056"/>
      <c r="NPC6" s="1056"/>
      <c r="NPD6" s="1056"/>
      <c r="NPE6" s="1056"/>
      <c r="NPF6" s="1056"/>
      <c r="NPG6" s="1056"/>
      <c r="NPH6" s="1056"/>
      <c r="NPI6" s="1056"/>
      <c r="NPJ6" s="1056"/>
      <c r="NPK6" s="1056"/>
      <c r="NPL6" s="1056"/>
      <c r="NPM6" s="1056"/>
      <c r="NPN6" s="1056"/>
      <c r="NPO6" s="1056"/>
      <c r="NPP6" s="1056"/>
      <c r="NPQ6" s="1056"/>
      <c r="NPR6" s="1056"/>
      <c r="NPS6" s="1056"/>
      <c r="NPT6" s="1056"/>
      <c r="NPU6" s="1056"/>
      <c r="NPV6" s="1056"/>
      <c r="NPW6" s="1056"/>
      <c r="NPX6" s="1056"/>
      <c r="NPY6" s="1056"/>
      <c r="NPZ6" s="1056"/>
      <c r="NQA6" s="1056"/>
      <c r="NQB6" s="1056"/>
      <c r="NQC6" s="1056"/>
      <c r="NQD6" s="1056"/>
      <c r="NQE6" s="1056"/>
      <c r="NQF6" s="1056"/>
      <c r="NQG6" s="1056"/>
      <c r="NQH6" s="1056"/>
      <c r="NQI6" s="1056"/>
      <c r="NQJ6" s="1056"/>
      <c r="NQK6" s="1056"/>
      <c r="NQL6" s="1056"/>
      <c r="NQM6" s="1056"/>
      <c r="NQN6" s="1056"/>
      <c r="NQO6" s="1056"/>
      <c r="NQP6" s="1056"/>
      <c r="NQQ6" s="1056"/>
      <c r="NQR6" s="1056"/>
      <c r="NQS6" s="1056"/>
      <c r="NQT6" s="1056"/>
      <c r="NQU6" s="1056"/>
      <c r="NQV6" s="1056"/>
      <c r="NQW6" s="1056"/>
      <c r="NQX6" s="1056"/>
      <c r="NQY6" s="1056"/>
      <c r="NQZ6" s="1056"/>
      <c r="NRA6" s="1056"/>
      <c r="NRB6" s="1056"/>
      <c r="NRC6" s="1056"/>
      <c r="NRD6" s="1056"/>
      <c r="NRE6" s="1056"/>
      <c r="NRF6" s="1056"/>
      <c r="NRG6" s="1056"/>
      <c r="NRH6" s="1056"/>
      <c r="NRI6" s="1056"/>
      <c r="NRJ6" s="1056"/>
      <c r="NRK6" s="1056"/>
      <c r="NRL6" s="1056"/>
      <c r="NRM6" s="1056"/>
      <c r="NRN6" s="1056"/>
      <c r="NRO6" s="1056"/>
      <c r="NRP6" s="1056"/>
      <c r="NRQ6" s="1056"/>
      <c r="NRR6" s="1056"/>
      <c r="NRS6" s="1056"/>
      <c r="NRT6" s="1056"/>
      <c r="NRU6" s="1056"/>
      <c r="NRV6" s="1056"/>
      <c r="NRW6" s="1056"/>
      <c r="NRX6" s="1056"/>
      <c r="NRY6" s="1056"/>
      <c r="NRZ6" s="1056"/>
      <c r="NSA6" s="1056"/>
      <c r="NSB6" s="1056"/>
      <c r="NSC6" s="1056"/>
      <c r="NSD6" s="1056"/>
      <c r="NSE6" s="1056"/>
      <c r="NSF6" s="1056"/>
      <c r="NSG6" s="1056"/>
      <c r="NSH6" s="1056"/>
      <c r="NSI6" s="1056"/>
      <c r="NSJ6" s="1056"/>
      <c r="NSK6" s="1056"/>
      <c r="NSL6" s="1056"/>
      <c r="NSM6" s="1056"/>
      <c r="NSN6" s="1056"/>
      <c r="NSO6" s="1056"/>
      <c r="NSP6" s="1056"/>
      <c r="NSQ6" s="1056"/>
      <c r="NSR6" s="1056"/>
      <c r="NSS6" s="1056"/>
      <c r="NST6" s="1056"/>
      <c r="NSU6" s="1056"/>
      <c r="NSV6" s="1056"/>
      <c r="NSW6" s="1056"/>
      <c r="NSX6" s="1056"/>
      <c r="NSY6" s="1056"/>
      <c r="NSZ6" s="1056"/>
      <c r="NTA6" s="1056"/>
      <c r="NTB6" s="1056"/>
      <c r="NTC6" s="1056"/>
      <c r="NTD6" s="1056"/>
      <c r="NTE6" s="1056"/>
      <c r="NTF6" s="1056"/>
      <c r="NTG6" s="1056"/>
      <c r="NTH6" s="1056"/>
      <c r="NTI6" s="1056"/>
      <c r="NTJ6" s="1056"/>
      <c r="NTK6" s="1056"/>
      <c r="NTL6" s="1056"/>
      <c r="NTM6" s="1056"/>
      <c r="NTN6" s="1056"/>
      <c r="NTO6" s="1056"/>
      <c r="NTP6" s="1056"/>
      <c r="NTQ6" s="1056"/>
      <c r="NTR6" s="1056"/>
      <c r="NTS6" s="1056"/>
      <c r="NTT6" s="1056"/>
      <c r="NTU6" s="1056"/>
      <c r="NTV6" s="1056"/>
      <c r="NTW6" s="1056"/>
      <c r="NTX6" s="1056"/>
      <c r="NTY6" s="1056"/>
      <c r="NTZ6" s="1056"/>
      <c r="NUA6" s="1056"/>
      <c r="NUB6" s="1056"/>
      <c r="NUC6" s="1056"/>
      <c r="NUD6" s="1056"/>
      <c r="NUE6" s="1056"/>
      <c r="NUF6" s="1056"/>
      <c r="NUG6" s="1056"/>
      <c r="NUH6" s="1056"/>
      <c r="NUI6" s="1056"/>
      <c r="NUJ6" s="1056"/>
      <c r="NUK6" s="1056"/>
      <c r="NUL6" s="1056"/>
      <c r="NUM6" s="1056"/>
      <c r="NUN6" s="1056"/>
      <c r="NUO6" s="1056"/>
      <c r="NUP6" s="1056"/>
      <c r="NUQ6" s="1056"/>
      <c r="NUR6" s="1056"/>
      <c r="NUS6" s="1056"/>
      <c r="NUT6" s="1056"/>
      <c r="NUU6" s="1056"/>
      <c r="NUV6" s="1056"/>
      <c r="NUW6" s="1056"/>
      <c r="NUX6" s="1056"/>
      <c r="NUY6" s="1056"/>
      <c r="NUZ6" s="1056"/>
      <c r="NVA6" s="1056"/>
      <c r="NVB6" s="1056"/>
      <c r="NVC6" s="1056"/>
      <c r="NVD6" s="1056"/>
      <c r="NVE6" s="1056"/>
      <c r="NVF6" s="1056"/>
      <c r="NVG6" s="1056"/>
      <c r="NVH6" s="1056"/>
      <c r="NVI6" s="1056"/>
      <c r="NVJ6" s="1056"/>
      <c r="NVK6" s="1056"/>
      <c r="NVL6" s="1056"/>
      <c r="NVM6" s="1056"/>
      <c r="NVN6" s="1056"/>
      <c r="NVO6" s="1056"/>
      <c r="NVP6" s="1056"/>
      <c r="NVQ6" s="1056"/>
      <c r="NVR6" s="1056"/>
      <c r="NVS6" s="1056"/>
      <c r="NVT6" s="1056"/>
      <c r="NVU6" s="1056"/>
      <c r="NVV6" s="1056"/>
      <c r="NVW6" s="1056"/>
      <c r="NVX6" s="1056"/>
      <c r="NVY6" s="1056"/>
      <c r="NVZ6" s="1056"/>
      <c r="NWA6" s="1056"/>
      <c r="NWB6" s="1056"/>
      <c r="NWC6" s="1056"/>
      <c r="NWD6" s="1056"/>
      <c r="NWE6" s="1056"/>
      <c r="NWF6" s="1056"/>
      <c r="NWG6" s="1056"/>
      <c r="NWH6" s="1056"/>
      <c r="NWI6" s="1056"/>
      <c r="NWJ6" s="1056"/>
      <c r="NWK6" s="1056"/>
      <c r="NWL6" s="1056"/>
      <c r="NWM6" s="1056"/>
      <c r="NWN6" s="1056"/>
      <c r="NWO6" s="1056"/>
      <c r="NWP6" s="1056"/>
      <c r="NWQ6" s="1056"/>
      <c r="NWR6" s="1056"/>
      <c r="NWS6" s="1056"/>
      <c r="NWT6" s="1056"/>
      <c r="NWU6" s="1056"/>
      <c r="NWV6" s="1056"/>
      <c r="NWW6" s="1056"/>
      <c r="NWX6" s="1056"/>
      <c r="NWY6" s="1056"/>
      <c r="NWZ6" s="1056"/>
      <c r="NXA6" s="1056"/>
      <c r="NXB6" s="1056"/>
      <c r="NXC6" s="1056"/>
      <c r="NXD6" s="1056"/>
      <c r="NXE6" s="1056"/>
      <c r="NXF6" s="1056"/>
      <c r="NXG6" s="1056"/>
      <c r="NXH6" s="1056"/>
      <c r="NXI6" s="1056"/>
      <c r="NXJ6" s="1056"/>
      <c r="NXK6" s="1056"/>
      <c r="NXL6" s="1056"/>
      <c r="NXM6" s="1056"/>
      <c r="NXN6" s="1056"/>
      <c r="NXO6" s="1056"/>
      <c r="NXP6" s="1056"/>
      <c r="NXQ6" s="1056"/>
      <c r="NXR6" s="1056"/>
      <c r="NXS6" s="1056"/>
      <c r="NXT6" s="1056"/>
      <c r="NXU6" s="1056"/>
      <c r="NXV6" s="1056"/>
      <c r="NXW6" s="1056"/>
      <c r="NXX6" s="1056"/>
      <c r="NXY6" s="1056"/>
      <c r="NXZ6" s="1056"/>
      <c r="NYA6" s="1056"/>
      <c r="NYB6" s="1056"/>
      <c r="NYC6" s="1056"/>
      <c r="NYD6" s="1056"/>
      <c r="NYE6" s="1056"/>
      <c r="NYF6" s="1056"/>
      <c r="NYG6" s="1056"/>
      <c r="NYH6" s="1056"/>
      <c r="NYI6" s="1056"/>
      <c r="NYJ6" s="1056"/>
      <c r="NYK6" s="1056"/>
      <c r="NYL6" s="1056"/>
      <c r="NYM6" s="1056"/>
      <c r="NYN6" s="1056"/>
      <c r="NYO6" s="1056"/>
      <c r="NYP6" s="1056"/>
      <c r="NYQ6" s="1056"/>
      <c r="NYR6" s="1056"/>
      <c r="NYS6" s="1056"/>
      <c r="NYT6" s="1056"/>
      <c r="NYU6" s="1056"/>
      <c r="NYV6" s="1056"/>
      <c r="NYW6" s="1056"/>
      <c r="NYX6" s="1056"/>
      <c r="NYY6" s="1056"/>
      <c r="NYZ6" s="1056"/>
      <c r="NZA6" s="1056"/>
      <c r="NZB6" s="1056"/>
      <c r="NZC6" s="1056"/>
      <c r="NZD6" s="1056"/>
      <c r="NZE6" s="1056"/>
      <c r="NZF6" s="1056"/>
      <c r="NZG6" s="1056"/>
      <c r="NZH6" s="1056"/>
      <c r="NZI6" s="1056"/>
      <c r="NZJ6" s="1056"/>
      <c r="NZK6" s="1056"/>
      <c r="NZL6" s="1056"/>
      <c r="NZM6" s="1056"/>
      <c r="NZN6" s="1056"/>
      <c r="NZO6" s="1056"/>
      <c r="NZP6" s="1056"/>
      <c r="NZQ6" s="1056"/>
      <c r="NZR6" s="1056"/>
      <c r="NZS6" s="1056"/>
      <c r="NZT6" s="1056"/>
      <c r="NZU6" s="1056"/>
      <c r="NZV6" s="1056"/>
      <c r="NZW6" s="1056"/>
      <c r="NZX6" s="1056"/>
      <c r="NZY6" s="1056"/>
      <c r="NZZ6" s="1056"/>
      <c r="OAA6" s="1056"/>
      <c r="OAB6" s="1056"/>
      <c r="OAC6" s="1056"/>
      <c r="OAD6" s="1056"/>
      <c r="OAE6" s="1056"/>
      <c r="OAF6" s="1056"/>
      <c r="OAG6" s="1056"/>
      <c r="OAH6" s="1056"/>
      <c r="OAI6" s="1056"/>
      <c r="OAJ6" s="1056"/>
      <c r="OAK6" s="1056"/>
      <c r="OAL6" s="1056"/>
      <c r="OAM6" s="1056"/>
      <c r="OAN6" s="1056"/>
      <c r="OAO6" s="1056"/>
      <c r="OAP6" s="1056"/>
      <c r="OAQ6" s="1056"/>
      <c r="OAR6" s="1056"/>
      <c r="OAS6" s="1056"/>
      <c r="OAT6" s="1056"/>
      <c r="OAU6" s="1056"/>
      <c r="OAV6" s="1056"/>
      <c r="OAW6" s="1056"/>
      <c r="OAX6" s="1056"/>
      <c r="OAY6" s="1056"/>
      <c r="OAZ6" s="1056"/>
      <c r="OBA6" s="1056"/>
      <c r="OBB6" s="1056"/>
      <c r="OBC6" s="1056"/>
      <c r="OBD6" s="1056"/>
      <c r="OBE6" s="1056"/>
      <c r="OBF6" s="1056"/>
      <c r="OBG6" s="1056"/>
      <c r="OBH6" s="1056"/>
      <c r="OBI6" s="1056"/>
      <c r="OBJ6" s="1056"/>
      <c r="OBK6" s="1056"/>
      <c r="OBL6" s="1056"/>
      <c r="OBM6" s="1056"/>
      <c r="OBN6" s="1056"/>
      <c r="OBO6" s="1056"/>
      <c r="OBP6" s="1056"/>
      <c r="OBQ6" s="1056"/>
      <c r="OBR6" s="1056"/>
      <c r="OBS6" s="1056"/>
      <c r="OBT6" s="1056"/>
      <c r="OBU6" s="1056"/>
      <c r="OBV6" s="1056"/>
      <c r="OBW6" s="1056"/>
      <c r="OBX6" s="1056"/>
      <c r="OBY6" s="1056"/>
      <c r="OBZ6" s="1056"/>
      <c r="OCA6" s="1056"/>
      <c r="OCB6" s="1056"/>
      <c r="OCC6" s="1056"/>
      <c r="OCD6" s="1056"/>
      <c r="OCE6" s="1056"/>
      <c r="OCF6" s="1056"/>
      <c r="OCG6" s="1056"/>
      <c r="OCH6" s="1056"/>
      <c r="OCI6" s="1056"/>
      <c r="OCJ6" s="1056"/>
      <c r="OCK6" s="1056"/>
      <c r="OCL6" s="1056"/>
      <c r="OCM6" s="1056"/>
      <c r="OCN6" s="1056"/>
      <c r="OCO6" s="1056"/>
      <c r="OCP6" s="1056"/>
      <c r="OCQ6" s="1056"/>
      <c r="OCR6" s="1056"/>
      <c r="OCS6" s="1056"/>
      <c r="OCT6" s="1056"/>
      <c r="OCU6" s="1056"/>
      <c r="OCV6" s="1056"/>
      <c r="OCW6" s="1056"/>
      <c r="OCX6" s="1056"/>
      <c r="OCY6" s="1056"/>
      <c r="OCZ6" s="1056"/>
      <c r="ODA6" s="1056"/>
      <c r="ODB6" s="1056"/>
      <c r="ODC6" s="1056"/>
      <c r="ODD6" s="1056"/>
      <c r="ODE6" s="1056"/>
      <c r="ODF6" s="1056"/>
      <c r="ODG6" s="1056"/>
      <c r="ODH6" s="1056"/>
      <c r="ODI6" s="1056"/>
      <c r="ODJ6" s="1056"/>
      <c r="ODK6" s="1056"/>
      <c r="ODL6" s="1056"/>
      <c r="ODM6" s="1056"/>
      <c r="ODN6" s="1056"/>
      <c r="ODO6" s="1056"/>
      <c r="ODP6" s="1056"/>
      <c r="ODQ6" s="1056"/>
      <c r="ODR6" s="1056"/>
      <c r="ODS6" s="1056"/>
      <c r="ODT6" s="1056"/>
      <c r="ODU6" s="1056"/>
      <c r="ODV6" s="1056"/>
      <c r="ODW6" s="1056"/>
      <c r="ODX6" s="1056"/>
      <c r="ODY6" s="1056"/>
      <c r="ODZ6" s="1056"/>
      <c r="OEA6" s="1056"/>
      <c r="OEB6" s="1056"/>
      <c r="OEC6" s="1056"/>
      <c r="OED6" s="1056"/>
      <c r="OEE6" s="1056"/>
      <c r="OEF6" s="1056"/>
      <c r="OEG6" s="1056"/>
      <c r="OEH6" s="1056"/>
      <c r="OEI6" s="1056"/>
      <c r="OEJ6" s="1056"/>
      <c r="OEK6" s="1056"/>
      <c r="OEL6" s="1056"/>
      <c r="OEM6" s="1056"/>
      <c r="OEN6" s="1056"/>
      <c r="OEO6" s="1056"/>
      <c r="OEP6" s="1056"/>
      <c r="OEQ6" s="1056"/>
      <c r="OER6" s="1056"/>
      <c r="OES6" s="1056"/>
      <c r="OET6" s="1056"/>
      <c r="OEU6" s="1056"/>
      <c r="OEV6" s="1056"/>
      <c r="OEW6" s="1056"/>
      <c r="OEX6" s="1056"/>
      <c r="OEY6" s="1056"/>
      <c r="OEZ6" s="1056"/>
      <c r="OFA6" s="1056"/>
      <c r="OFB6" s="1056"/>
      <c r="OFC6" s="1056"/>
      <c r="OFD6" s="1056"/>
      <c r="OFE6" s="1056"/>
      <c r="OFF6" s="1056"/>
      <c r="OFG6" s="1056"/>
      <c r="OFH6" s="1056"/>
      <c r="OFI6" s="1056"/>
      <c r="OFJ6" s="1056"/>
      <c r="OFK6" s="1056"/>
      <c r="OFL6" s="1056"/>
      <c r="OFM6" s="1056"/>
      <c r="OFN6" s="1056"/>
      <c r="OFO6" s="1056"/>
      <c r="OFP6" s="1056"/>
      <c r="OFQ6" s="1056"/>
      <c r="OFR6" s="1056"/>
      <c r="OFS6" s="1056"/>
      <c r="OFT6" s="1056"/>
      <c r="OFU6" s="1056"/>
      <c r="OFV6" s="1056"/>
      <c r="OFW6" s="1056"/>
      <c r="OFX6" s="1056"/>
      <c r="OFY6" s="1056"/>
      <c r="OFZ6" s="1056"/>
      <c r="OGA6" s="1056"/>
      <c r="OGB6" s="1056"/>
      <c r="OGC6" s="1056"/>
      <c r="OGD6" s="1056"/>
      <c r="OGE6" s="1056"/>
      <c r="OGF6" s="1056"/>
      <c r="OGG6" s="1056"/>
      <c r="OGH6" s="1056"/>
      <c r="OGI6" s="1056"/>
      <c r="OGJ6" s="1056"/>
      <c r="OGK6" s="1056"/>
      <c r="OGL6" s="1056"/>
      <c r="OGM6" s="1056"/>
      <c r="OGN6" s="1056"/>
      <c r="OGO6" s="1056"/>
      <c r="OGP6" s="1056"/>
      <c r="OGQ6" s="1056"/>
      <c r="OGR6" s="1056"/>
      <c r="OGS6" s="1056"/>
      <c r="OGT6" s="1056"/>
      <c r="OGU6" s="1056"/>
      <c r="OGV6" s="1056"/>
      <c r="OGW6" s="1056"/>
      <c r="OGX6" s="1056"/>
      <c r="OGY6" s="1056"/>
      <c r="OGZ6" s="1056"/>
      <c r="OHA6" s="1056"/>
      <c r="OHB6" s="1056"/>
      <c r="OHC6" s="1056"/>
      <c r="OHD6" s="1056"/>
      <c r="OHE6" s="1056"/>
      <c r="OHF6" s="1056"/>
      <c r="OHG6" s="1056"/>
      <c r="OHH6" s="1056"/>
      <c r="OHI6" s="1056"/>
      <c r="OHJ6" s="1056"/>
      <c r="OHK6" s="1056"/>
      <c r="OHL6" s="1056"/>
      <c r="OHM6" s="1056"/>
      <c r="OHN6" s="1056"/>
      <c r="OHO6" s="1056"/>
      <c r="OHP6" s="1056"/>
      <c r="OHQ6" s="1056"/>
      <c r="OHR6" s="1056"/>
      <c r="OHS6" s="1056"/>
      <c r="OHT6" s="1056"/>
      <c r="OHU6" s="1056"/>
      <c r="OHV6" s="1056"/>
      <c r="OHW6" s="1056"/>
      <c r="OHX6" s="1056"/>
      <c r="OHY6" s="1056"/>
      <c r="OHZ6" s="1056"/>
      <c r="OIA6" s="1056"/>
      <c r="OIB6" s="1056"/>
      <c r="OIC6" s="1056"/>
      <c r="OID6" s="1056"/>
      <c r="OIE6" s="1056"/>
      <c r="OIF6" s="1056"/>
      <c r="OIG6" s="1056"/>
      <c r="OIH6" s="1056"/>
      <c r="OII6" s="1056"/>
      <c r="OIJ6" s="1056"/>
      <c r="OIK6" s="1056"/>
      <c r="OIL6" s="1056"/>
      <c r="OIM6" s="1056"/>
      <c r="OIN6" s="1056"/>
      <c r="OIO6" s="1056"/>
      <c r="OIP6" s="1056"/>
      <c r="OIQ6" s="1056"/>
      <c r="OIR6" s="1056"/>
      <c r="OIS6" s="1056"/>
      <c r="OIT6" s="1056"/>
      <c r="OIU6" s="1056"/>
      <c r="OIV6" s="1056"/>
      <c r="OIW6" s="1056"/>
      <c r="OIX6" s="1056"/>
      <c r="OIY6" s="1056"/>
      <c r="OIZ6" s="1056"/>
      <c r="OJA6" s="1056"/>
      <c r="OJB6" s="1056"/>
      <c r="OJC6" s="1056"/>
      <c r="OJD6" s="1056"/>
      <c r="OJE6" s="1056"/>
      <c r="OJF6" s="1056"/>
      <c r="OJG6" s="1056"/>
      <c r="OJH6" s="1056"/>
      <c r="OJI6" s="1056"/>
      <c r="OJJ6" s="1056"/>
      <c r="OJK6" s="1056"/>
      <c r="OJL6" s="1056"/>
      <c r="OJM6" s="1056"/>
      <c r="OJN6" s="1056"/>
      <c r="OJO6" s="1056"/>
      <c r="OJP6" s="1056"/>
      <c r="OJQ6" s="1056"/>
      <c r="OJR6" s="1056"/>
      <c r="OJS6" s="1056"/>
      <c r="OJT6" s="1056"/>
      <c r="OJU6" s="1056"/>
      <c r="OJV6" s="1056"/>
      <c r="OJW6" s="1056"/>
      <c r="OJX6" s="1056"/>
      <c r="OJY6" s="1056"/>
      <c r="OJZ6" s="1056"/>
      <c r="OKA6" s="1056"/>
      <c r="OKB6" s="1056"/>
      <c r="OKC6" s="1056"/>
      <c r="OKD6" s="1056"/>
      <c r="OKE6" s="1056"/>
      <c r="OKF6" s="1056"/>
      <c r="OKG6" s="1056"/>
      <c r="OKH6" s="1056"/>
      <c r="OKI6" s="1056"/>
      <c r="OKJ6" s="1056"/>
      <c r="OKK6" s="1056"/>
      <c r="OKL6" s="1056"/>
      <c r="OKM6" s="1056"/>
      <c r="OKN6" s="1056"/>
      <c r="OKO6" s="1056"/>
      <c r="OKP6" s="1056"/>
      <c r="OKQ6" s="1056"/>
      <c r="OKR6" s="1056"/>
      <c r="OKS6" s="1056"/>
      <c r="OKT6" s="1056"/>
      <c r="OKU6" s="1056"/>
      <c r="OKV6" s="1056"/>
      <c r="OKW6" s="1056"/>
      <c r="OKX6" s="1056"/>
      <c r="OKY6" s="1056"/>
      <c r="OKZ6" s="1056"/>
      <c r="OLA6" s="1056"/>
      <c r="OLB6" s="1056"/>
      <c r="OLC6" s="1056"/>
      <c r="OLD6" s="1056"/>
      <c r="OLE6" s="1056"/>
      <c r="OLF6" s="1056"/>
      <c r="OLG6" s="1056"/>
      <c r="OLH6" s="1056"/>
      <c r="OLI6" s="1056"/>
      <c r="OLJ6" s="1056"/>
      <c r="OLK6" s="1056"/>
      <c r="OLL6" s="1056"/>
      <c r="OLM6" s="1056"/>
      <c r="OLN6" s="1056"/>
      <c r="OLO6" s="1056"/>
      <c r="OLP6" s="1056"/>
      <c r="OLQ6" s="1056"/>
      <c r="OLR6" s="1056"/>
      <c r="OLS6" s="1056"/>
      <c r="OLT6" s="1056"/>
      <c r="OLU6" s="1056"/>
      <c r="OLV6" s="1056"/>
      <c r="OLW6" s="1056"/>
      <c r="OLX6" s="1056"/>
      <c r="OLY6" s="1056"/>
      <c r="OLZ6" s="1056"/>
      <c r="OMA6" s="1056"/>
      <c r="OMB6" s="1056"/>
      <c r="OMC6" s="1056"/>
      <c r="OMD6" s="1056"/>
      <c r="OME6" s="1056"/>
      <c r="OMF6" s="1056"/>
      <c r="OMG6" s="1056"/>
      <c r="OMH6" s="1056"/>
      <c r="OMI6" s="1056"/>
      <c r="OMJ6" s="1056"/>
      <c r="OMK6" s="1056"/>
      <c r="OML6" s="1056"/>
      <c r="OMM6" s="1056"/>
      <c r="OMN6" s="1056"/>
      <c r="OMO6" s="1056"/>
      <c r="OMP6" s="1056"/>
      <c r="OMQ6" s="1056"/>
      <c r="OMR6" s="1056"/>
      <c r="OMS6" s="1056"/>
      <c r="OMT6" s="1056"/>
      <c r="OMU6" s="1056"/>
      <c r="OMV6" s="1056"/>
      <c r="OMW6" s="1056"/>
      <c r="OMX6" s="1056"/>
      <c r="OMY6" s="1056"/>
      <c r="OMZ6" s="1056"/>
      <c r="ONA6" s="1056"/>
      <c r="ONB6" s="1056"/>
      <c r="ONC6" s="1056"/>
      <c r="OND6" s="1056"/>
      <c r="ONE6" s="1056"/>
      <c r="ONF6" s="1056"/>
      <c r="ONG6" s="1056"/>
      <c r="ONH6" s="1056"/>
      <c r="ONI6" s="1056"/>
      <c r="ONJ6" s="1056"/>
      <c r="ONK6" s="1056"/>
      <c r="ONL6" s="1056"/>
      <c r="ONM6" s="1056"/>
      <c r="ONN6" s="1056"/>
      <c r="ONO6" s="1056"/>
      <c r="ONP6" s="1056"/>
      <c r="ONQ6" s="1056"/>
      <c r="ONR6" s="1056"/>
      <c r="ONS6" s="1056"/>
      <c r="ONT6" s="1056"/>
      <c r="ONU6" s="1056"/>
      <c r="ONV6" s="1056"/>
      <c r="ONW6" s="1056"/>
      <c r="ONX6" s="1056"/>
      <c r="ONY6" s="1056"/>
      <c r="ONZ6" s="1056"/>
      <c r="OOA6" s="1056"/>
      <c r="OOB6" s="1056"/>
      <c r="OOC6" s="1056"/>
      <c r="OOD6" s="1056"/>
      <c r="OOE6" s="1056"/>
      <c r="OOF6" s="1056"/>
      <c r="OOG6" s="1056"/>
      <c r="OOH6" s="1056"/>
      <c r="OOI6" s="1056"/>
      <c r="OOJ6" s="1056"/>
      <c r="OOK6" s="1056"/>
      <c r="OOL6" s="1056"/>
      <c r="OOM6" s="1056"/>
      <c r="OON6" s="1056"/>
      <c r="OOO6" s="1056"/>
      <c r="OOP6" s="1056"/>
      <c r="OOQ6" s="1056"/>
      <c r="OOR6" s="1056"/>
      <c r="OOS6" s="1056"/>
      <c r="OOT6" s="1056"/>
      <c r="OOU6" s="1056"/>
      <c r="OOV6" s="1056"/>
      <c r="OOW6" s="1056"/>
      <c r="OOX6" s="1056"/>
      <c r="OOY6" s="1056"/>
      <c r="OOZ6" s="1056"/>
      <c r="OPA6" s="1056"/>
      <c r="OPB6" s="1056"/>
      <c r="OPC6" s="1056"/>
      <c r="OPD6" s="1056"/>
      <c r="OPE6" s="1056"/>
      <c r="OPF6" s="1056"/>
      <c r="OPG6" s="1056"/>
      <c r="OPH6" s="1056"/>
      <c r="OPI6" s="1056"/>
      <c r="OPJ6" s="1056"/>
      <c r="OPK6" s="1056"/>
      <c r="OPL6" s="1056"/>
      <c r="OPM6" s="1056"/>
      <c r="OPN6" s="1056"/>
      <c r="OPO6" s="1056"/>
      <c r="OPP6" s="1056"/>
      <c r="OPQ6" s="1056"/>
      <c r="OPR6" s="1056"/>
      <c r="OPS6" s="1056"/>
      <c r="OPT6" s="1056"/>
      <c r="OPU6" s="1056"/>
      <c r="OPV6" s="1056"/>
      <c r="OPW6" s="1056"/>
      <c r="OPX6" s="1056"/>
      <c r="OPY6" s="1056"/>
      <c r="OPZ6" s="1056"/>
      <c r="OQA6" s="1056"/>
      <c r="OQB6" s="1056"/>
      <c r="OQC6" s="1056"/>
      <c r="OQD6" s="1056"/>
      <c r="OQE6" s="1056"/>
      <c r="OQF6" s="1056"/>
      <c r="OQG6" s="1056"/>
      <c r="OQH6" s="1056"/>
      <c r="OQI6" s="1056"/>
      <c r="OQJ6" s="1056"/>
      <c r="OQK6" s="1056"/>
      <c r="OQL6" s="1056"/>
      <c r="OQM6" s="1056"/>
      <c r="OQN6" s="1056"/>
      <c r="OQO6" s="1056"/>
      <c r="OQP6" s="1056"/>
      <c r="OQQ6" s="1056"/>
      <c r="OQR6" s="1056"/>
      <c r="OQS6" s="1056"/>
      <c r="OQT6" s="1056"/>
      <c r="OQU6" s="1056"/>
      <c r="OQV6" s="1056"/>
      <c r="OQW6" s="1056"/>
      <c r="OQX6" s="1056"/>
      <c r="OQY6" s="1056"/>
      <c r="OQZ6" s="1056"/>
      <c r="ORA6" s="1056"/>
      <c r="ORB6" s="1056"/>
      <c r="ORC6" s="1056"/>
      <c r="ORD6" s="1056"/>
      <c r="ORE6" s="1056"/>
      <c r="ORF6" s="1056"/>
      <c r="ORG6" s="1056"/>
      <c r="ORH6" s="1056"/>
      <c r="ORI6" s="1056"/>
      <c r="ORJ6" s="1056"/>
      <c r="ORK6" s="1056"/>
      <c r="ORL6" s="1056"/>
      <c r="ORM6" s="1056"/>
      <c r="ORN6" s="1056"/>
      <c r="ORO6" s="1056"/>
      <c r="ORP6" s="1056"/>
      <c r="ORQ6" s="1056"/>
      <c r="ORR6" s="1056"/>
      <c r="ORS6" s="1056"/>
      <c r="ORT6" s="1056"/>
      <c r="ORU6" s="1056"/>
      <c r="ORV6" s="1056"/>
      <c r="ORW6" s="1056"/>
      <c r="ORX6" s="1056"/>
      <c r="ORY6" s="1056"/>
      <c r="ORZ6" s="1056"/>
      <c r="OSA6" s="1056"/>
      <c r="OSB6" s="1056"/>
      <c r="OSC6" s="1056"/>
      <c r="OSD6" s="1056"/>
      <c r="OSE6" s="1056"/>
      <c r="OSF6" s="1056"/>
      <c r="OSG6" s="1056"/>
      <c r="OSH6" s="1056"/>
      <c r="OSI6" s="1056"/>
      <c r="OSJ6" s="1056"/>
      <c r="OSK6" s="1056"/>
      <c r="OSL6" s="1056"/>
      <c r="OSM6" s="1056"/>
      <c r="OSN6" s="1056"/>
      <c r="OSO6" s="1056"/>
      <c r="OSP6" s="1056"/>
      <c r="OSQ6" s="1056"/>
      <c r="OSR6" s="1056"/>
      <c r="OSS6" s="1056"/>
      <c r="OST6" s="1056"/>
      <c r="OSU6" s="1056"/>
      <c r="OSV6" s="1056"/>
      <c r="OSW6" s="1056"/>
      <c r="OSX6" s="1056"/>
      <c r="OSY6" s="1056"/>
      <c r="OSZ6" s="1056"/>
      <c r="OTA6" s="1056"/>
      <c r="OTB6" s="1056"/>
      <c r="OTC6" s="1056"/>
      <c r="OTD6" s="1056"/>
      <c r="OTE6" s="1056"/>
      <c r="OTF6" s="1056"/>
      <c r="OTG6" s="1056"/>
      <c r="OTH6" s="1056"/>
      <c r="OTI6" s="1056"/>
      <c r="OTJ6" s="1056"/>
      <c r="OTK6" s="1056"/>
      <c r="OTL6" s="1056"/>
      <c r="OTM6" s="1056"/>
      <c r="OTN6" s="1056"/>
      <c r="OTO6" s="1056"/>
      <c r="OTP6" s="1056"/>
      <c r="OTQ6" s="1056"/>
      <c r="OTR6" s="1056"/>
      <c r="OTS6" s="1056"/>
      <c r="OTT6" s="1056"/>
      <c r="OTU6" s="1056"/>
      <c r="OTV6" s="1056"/>
      <c r="OTW6" s="1056"/>
      <c r="OTX6" s="1056"/>
      <c r="OTY6" s="1056"/>
      <c r="OTZ6" s="1056"/>
      <c r="OUA6" s="1056"/>
      <c r="OUB6" s="1056"/>
      <c r="OUC6" s="1056"/>
      <c r="OUD6" s="1056"/>
      <c r="OUE6" s="1056"/>
      <c r="OUF6" s="1056"/>
      <c r="OUG6" s="1056"/>
      <c r="OUH6" s="1056"/>
      <c r="OUI6" s="1056"/>
      <c r="OUJ6" s="1056"/>
      <c r="OUK6" s="1056"/>
      <c r="OUL6" s="1056"/>
      <c r="OUM6" s="1056"/>
      <c r="OUN6" s="1056"/>
      <c r="OUO6" s="1056"/>
      <c r="OUP6" s="1056"/>
      <c r="OUQ6" s="1056"/>
      <c r="OUR6" s="1056"/>
      <c r="OUS6" s="1056"/>
      <c r="OUT6" s="1056"/>
      <c r="OUU6" s="1056"/>
      <c r="OUV6" s="1056"/>
      <c r="OUW6" s="1056"/>
      <c r="OUX6" s="1056"/>
      <c r="OUY6" s="1056"/>
      <c r="OUZ6" s="1056"/>
      <c r="OVA6" s="1056"/>
      <c r="OVB6" s="1056"/>
      <c r="OVC6" s="1056"/>
      <c r="OVD6" s="1056"/>
      <c r="OVE6" s="1056"/>
      <c r="OVF6" s="1056"/>
      <c r="OVG6" s="1056"/>
      <c r="OVH6" s="1056"/>
      <c r="OVI6" s="1056"/>
      <c r="OVJ6" s="1056"/>
      <c r="OVK6" s="1056"/>
      <c r="OVL6" s="1056"/>
      <c r="OVM6" s="1056"/>
      <c r="OVN6" s="1056"/>
      <c r="OVO6" s="1056"/>
      <c r="OVP6" s="1056"/>
      <c r="OVQ6" s="1056"/>
      <c r="OVR6" s="1056"/>
      <c r="OVS6" s="1056"/>
      <c r="OVT6" s="1056"/>
      <c r="OVU6" s="1056"/>
      <c r="OVV6" s="1056"/>
      <c r="OVW6" s="1056"/>
      <c r="OVX6" s="1056"/>
      <c r="OVY6" s="1056"/>
      <c r="OVZ6" s="1056"/>
      <c r="OWA6" s="1056"/>
      <c r="OWB6" s="1056"/>
      <c r="OWC6" s="1056"/>
      <c r="OWD6" s="1056"/>
      <c r="OWE6" s="1056"/>
      <c r="OWF6" s="1056"/>
      <c r="OWG6" s="1056"/>
      <c r="OWH6" s="1056"/>
      <c r="OWI6" s="1056"/>
      <c r="OWJ6" s="1056"/>
      <c r="OWK6" s="1056"/>
      <c r="OWL6" s="1056"/>
      <c r="OWM6" s="1056"/>
      <c r="OWN6" s="1056"/>
      <c r="OWO6" s="1056"/>
      <c r="OWP6" s="1056"/>
      <c r="OWQ6" s="1056"/>
      <c r="OWR6" s="1056"/>
      <c r="OWS6" s="1056"/>
      <c r="OWT6" s="1056"/>
      <c r="OWU6" s="1056"/>
      <c r="OWV6" s="1056"/>
      <c r="OWW6" s="1056"/>
      <c r="OWX6" s="1056"/>
      <c r="OWY6" s="1056"/>
      <c r="OWZ6" s="1056"/>
      <c r="OXA6" s="1056"/>
      <c r="OXB6" s="1056"/>
      <c r="OXC6" s="1056"/>
      <c r="OXD6" s="1056"/>
      <c r="OXE6" s="1056"/>
      <c r="OXF6" s="1056"/>
      <c r="OXG6" s="1056"/>
      <c r="OXH6" s="1056"/>
      <c r="OXI6" s="1056"/>
      <c r="OXJ6" s="1056"/>
      <c r="OXK6" s="1056"/>
      <c r="OXL6" s="1056"/>
      <c r="OXM6" s="1056"/>
      <c r="OXN6" s="1056"/>
      <c r="OXO6" s="1056"/>
      <c r="OXP6" s="1056"/>
      <c r="OXQ6" s="1056"/>
      <c r="OXR6" s="1056"/>
      <c r="OXS6" s="1056"/>
      <c r="OXT6" s="1056"/>
      <c r="OXU6" s="1056"/>
      <c r="OXV6" s="1056"/>
      <c r="OXW6" s="1056"/>
      <c r="OXX6" s="1056"/>
      <c r="OXY6" s="1056"/>
      <c r="OXZ6" s="1056"/>
      <c r="OYA6" s="1056"/>
      <c r="OYB6" s="1056"/>
      <c r="OYC6" s="1056"/>
      <c r="OYD6" s="1056"/>
      <c r="OYE6" s="1056"/>
      <c r="OYF6" s="1056"/>
      <c r="OYG6" s="1056"/>
      <c r="OYH6" s="1056"/>
      <c r="OYI6" s="1056"/>
      <c r="OYJ6" s="1056"/>
      <c r="OYK6" s="1056"/>
      <c r="OYL6" s="1056"/>
      <c r="OYM6" s="1056"/>
      <c r="OYN6" s="1056"/>
      <c r="OYO6" s="1056"/>
      <c r="OYP6" s="1056"/>
      <c r="OYQ6" s="1056"/>
      <c r="OYR6" s="1056"/>
      <c r="OYS6" s="1056"/>
      <c r="OYT6" s="1056"/>
      <c r="OYU6" s="1056"/>
      <c r="OYV6" s="1056"/>
      <c r="OYW6" s="1056"/>
      <c r="OYX6" s="1056"/>
      <c r="OYY6" s="1056"/>
      <c r="OYZ6" s="1056"/>
      <c r="OZA6" s="1056"/>
      <c r="OZB6" s="1056"/>
      <c r="OZC6" s="1056"/>
      <c r="OZD6" s="1056"/>
      <c r="OZE6" s="1056"/>
      <c r="OZF6" s="1056"/>
      <c r="OZG6" s="1056"/>
      <c r="OZH6" s="1056"/>
      <c r="OZI6" s="1056"/>
      <c r="OZJ6" s="1056"/>
      <c r="OZK6" s="1056"/>
      <c r="OZL6" s="1056"/>
      <c r="OZM6" s="1056"/>
      <c r="OZN6" s="1056"/>
      <c r="OZO6" s="1056"/>
      <c r="OZP6" s="1056"/>
      <c r="OZQ6" s="1056"/>
      <c r="OZR6" s="1056"/>
      <c r="OZS6" s="1056"/>
      <c r="OZT6" s="1056"/>
      <c r="OZU6" s="1056"/>
      <c r="OZV6" s="1056"/>
      <c r="OZW6" s="1056"/>
      <c r="OZX6" s="1056"/>
      <c r="OZY6" s="1056"/>
      <c r="OZZ6" s="1056"/>
      <c r="PAA6" s="1056"/>
      <c r="PAB6" s="1056"/>
      <c r="PAC6" s="1056"/>
      <c r="PAD6" s="1056"/>
      <c r="PAE6" s="1056"/>
      <c r="PAF6" s="1056"/>
      <c r="PAG6" s="1056"/>
      <c r="PAH6" s="1056"/>
      <c r="PAI6" s="1056"/>
      <c r="PAJ6" s="1056"/>
      <c r="PAK6" s="1056"/>
      <c r="PAL6" s="1056"/>
      <c r="PAM6" s="1056"/>
      <c r="PAN6" s="1056"/>
      <c r="PAO6" s="1056"/>
      <c r="PAP6" s="1056"/>
      <c r="PAQ6" s="1056"/>
      <c r="PAR6" s="1056"/>
      <c r="PAS6" s="1056"/>
      <c r="PAT6" s="1056"/>
      <c r="PAU6" s="1056"/>
      <c r="PAV6" s="1056"/>
      <c r="PAW6" s="1056"/>
      <c r="PAX6" s="1056"/>
      <c r="PAY6" s="1056"/>
      <c r="PAZ6" s="1056"/>
      <c r="PBA6" s="1056"/>
      <c r="PBB6" s="1056"/>
      <c r="PBC6" s="1056"/>
      <c r="PBD6" s="1056"/>
      <c r="PBE6" s="1056"/>
      <c r="PBF6" s="1056"/>
      <c r="PBG6" s="1056"/>
      <c r="PBH6" s="1056"/>
      <c r="PBI6" s="1056"/>
      <c r="PBJ6" s="1056"/>
      <c r="PBK6" s="1056"/>
      <c r="PBL6" s="1056"/>
      <c r="PBM6" s="1056"/>
      <c r="PBN6" s="1056"/>
      <c r="PBO6" s="1056"/>
      <c r="PBP6" s="1056"/>
      <c r="PBQ6" s="1056"/>
      <c r="PBR6" s="1056"/>
      <c r="PBS6" s="1056"/>
      <c r="PBT6" s="1056"/>
      <c r="PBU6" s="1056"/>
      <c r="PBV6" s="1056"/>
      <c r="PBW6" s="1056"/>
      <c r="PBX6" s="1056"/>
      <c r="PBY6" s="1056"/>
      <c r="PBZ6" s="1056"/>
      <c r="PCA6" s="1056"/>
      <c r="PCB6" s="1056"/>
      <c r="PCC6" s="1056"/>
      <c r="PCD6" s="1056"/>
      <c r="PCE6" s="1056"/>
      <c r="PCF6" s="1056"/>
      <c r="PCG6" s="1056"/>
      <c r="PCH6" s="1056"/>
      <c r="PCI6" s="1056"/>
      <c r="PCJ6" s="1056"/>
      <c r="PCK6" s="1056"/>
      <c r="PCL6" s="1056"/>
      <c r="PCM6" s="1056"/>
      <c r="PCN6" s="1056"/>
      <c r="PCO6" s="1056"/>
      <c r="PCP6" s="1056"/>
      <c r="PCQ6" s="1056"/>
      <c r="PCR6" s="1056"/>
      <c r="PCS6" s="1056"/>
      <c r="PCT6" s="1056"/>
      <c r="PCU6" s="1056"/>
      <c r="PCV6" s="1056"/>
      <c r="PCW6" s="1056"/>
      <c r="PCX6" s="1056"/>
      <c r="PCY6" s="1056"/>
      <c r="PCZ6" s="1056"/>
      <c r="PDA6" s="1056"/>
      <c r="PDB6" s="1056"/>
      <c r="PDC6" s="1056"/>
      <c r="PDD6" s="1056"/>
      <c r="PDE6" s="1056"/>
      <c r="PDF6" s="1056"/>
      <c r="PDG6" s="1056"/>
      <c r="PDH6" s="1056"/>
      <c r="PDI6" s="1056"/>
      <c r="PDJ6" s="1056"/>
      <c r="PDK6" s="1056"/>
      <c r="PDL6" s="1056"/>
      <c r="PDM6" s="1056"/>
      <c r="PDN6" s="1056"/>
      <c r="PDO6" s="1056"/>
      <c r="PDP6" s="1056"/>
      <c r="PDQ6" s="1056"/>
      <c r="PDR6" s="1056"/>
      <c r="PDS6" s="1056"/>
      <c r="PDT6" s="1056"/>
      <c r="PDU6" s="1056"/>
      <c r="PDV6" s="1056"/>
      <c r="PDW6" s="1056"/>
      <c r="PDX6" s="1056"/>
      <c r="PDY6" s="1056"/>
      <c r="PDZ6" s="1056"/>
      <c r="PEA6" s="1056"/>
      <c r="PEB6" s="1056"/>
      <c r="PEC6" s="1056"/>
      <c r="PED6" s="1056"/>
      <c r="PEE6" s="1056"/>
      <c r="PEF6" s="1056"/>
      <c r="PEG6" s="1056"/>
      <c r="PEH6" s="1056"/>
      <c r="PEI6" s="1056"/>
      <c r="PEJ6" s="1056"/>
      <c r="PEK6" s="1056"/>
      <c r="PEL6" s="1056"/>
      <c r="PEM6" s="1056"/>
      <c r="PEN6" s="1056"/>
      <c r="PEO6" s="1056"/>
      <c r="PEP6" s="1056"/>
      <c r="PEQ6" s="1056"/>
      <c r="PER6" s="1056"/>
      <c r="PES6" s="1056"/>
      <c r="PET6" s="1056"/>
      <c r="PEU6" s="1056"/>
      <c r="PEV6" s="1056"/>
      <c r="PEW6" s="1056"/>
      <c r="PEX6" s="1056"/>
      <c r="PEY6" s="1056"/>
      <c r="PEZ6" s="1056"/>
      <c r="PFA6" s="1056"/>
      <c r="PFB6" s="1056"/>
      <c r="PFC6" s="1056"/>
      <c r="PFD6" s="1056"/>
      <c r="PFE6" s="1056"/>
      <c r="PFF6" s="1056"/>
      <c r="PFG6" s="1056"/>
      <c r="PFH6" s="1056"/>
      <c r="PFI6" s="1056"/>
      <c r="PFJ6" s="1056"/>
      <c r="PFK6" s="1056"/>
      <c r="PFL6" s="1056"/>
      <c r="PFM6" s="1056"/>
      <c r="PFN6" s="1056"/>
      <c r="PFO6" s="1056"/>
      <c r="PFP6" s="1056"/>
      <c r="PFQ6" s="1056"/>
      <c r="PFR6" s="1056"/>
      <c r="PFS6" s="1056"/>
      <c r="PFT6" s="1056"/>
      <c r="PFU6" s="1056"/>
      <c r="PFV6" s="1056"/>
      <c r="PFW6" s="1056"/>
      <c r="PFX6" s="1056"/>
      <c r="PFY6" s="1056"/>
      <c r="PFZ6" s="1056"/>
      <c r="PGA6" s="1056"/>
      <c r="PGB6" s="1056"/>
      <c r="PGC6" s="1056"/>
      <c r="PGD6" s="1056"/>
      <c r="PGE6" s="1056"/>
      <c r="PGF6" s="1056"/>
      <c r="PGG6" s="1056"/>
      <c r="PGH6" s="1056"/>
      <c r="PGI6" s="1056"/>
      <c r="PGJ6" s="1056"/>
      <c r="PGK6" s="1056"/>
      <c r="PGL6" s="1056"/>
      <c r="PGM6" s="1056"/>
      <c r="PGN6" s="1056"/>
      <c r="PGO6" s="1056"/>
      <c r="PGP6" s="1056"/>
      <c r="PGQ6" s="1056"/>
      <c r="PGR6" s="1056"/>
      <c r="PGS6" s="1056"/>
      <c r="PGT6" s="1056"/>
      <c r="PGU6" s="1056"/>
      <c r="PGV6" s="1056"/>
      <c r="PGW6" s="1056"/>
      <c r="PGX6" s="1056"/>
      <c r="PGY6" s="1056"/>
      <c r="PGZ6" s="1056"/>
      <c r="PHA6" s="1056"/>
      <c r="PHB6" s="1056"/>
      <c r="PHC6" s="1056"/>
      <c r="PHD6" s="1056"/>
      <c r="PHE6" s="1056"/>
      <c r="PHF6" s="1056"/>
      <c r="PHG6" s="1056"/>
      <c r="PHH6" s="1056"/>
      <c r="PHI6" s="1056"/>
      <c r="PHJ6" s="1056"/>
      <c r="PHK6" s="1056"/>
      <c r="PHL6" s="1056"/>
      <c r="PHM6" s="1056"/>
      <c r="PHN6" s="1056"/>
      <c r="PHO6" s="1056"/>
      <c r="PHP6" s="1056"/>
      <c r="PHQ6" s="1056"/>
      <c r="PHR6" s="1056"/>
      <c r="PHS6" s="1056"/>
      <c r="PHT6" s="1056"/>
      <c r="PHU6" s="1056"/>
      <c r="PHV6" s="1056"/>
      <c r="PHW6" s="1056"/>
      <c r="PHX6" s="1056"/>
      <c r="PHY6" s="1056"/>
      <c r="PHZ6" s="1056"/>
      <c r="PIA6" s="1056"/>
      <c r="PIB6" s="1056"/>
      <c r="PIC6" s="1056"/>
      <c r="PID6" s="1056"/>
      <c r="PIE6" s="1056"/>
      <c r="PIF6" s="1056"/>
      <c r="PIG6" s="1056"/>
      <c r="PIH6" s="1056"/>
      <c r="PII6" s="1056"/>
      <c r="PIJ6" s="1056"/>
      <c r="PIK6" s="1056"/>
      <c r="PIL6" s="1056"/>
      <c r="PIM6" s="1056"/>
      <c r="PIN6" s="1056"/>
      <c r="PIO6" s="1056"/>
      <c r="PIP6" s="1056"/>
      <c r="PIQ6" s="1056"/>
      <c r="PIR6" s="1056"/>
      <c r="PIS6" s="1056"/>
      <c r="PIT6" s="1056"/>
      <c r="PIU6" s="1056"/>
      <c r="PIV6" s="1056"/>
      <c r="PIW6" s="1056"/>
      <c r="PIX6" s="1056"/>
      <c r="PIY6" s="1056"/>
      <c r="PIZ6" s="1056"/>
      <c r="PJA6" s="1056"/>
      <c r="PJB6" s="1056"/>
      <c r="PJC6" s="1056"/>
      <c r="PJD6" s="1056"/>
      <c r="PJE6" s="1056"/>
      <c r="PJF6" s="1056"/>
      <c r="PJG6" s="1056"/>
      <c r="PJH6" s="1056"/>
      <c r="PJI6" s="1056"/>
      <c r="PJJ6" s="1056"/>
      <c r="PJK6" s="1056"/>
      <c r="PJL6" s="1056"/>
      <c r="PJM6" s="1056"/>
      <c r="PJN6" s="1056"/>
      <c r="PJO6" s="1056"/>
      <c r="PJP6" s="1056"/>
      <c r="PJQ6" s="1056"/>
      <c r="PJR6" s="1056"/>
      <c r="PJS6" s="1056"/>
      <c r="PJT6" s="1056"/>
      <c r="PJU6" s="1056"/>
      <c r="PJV6" s="1056"/>
      <c r="PJW6" s="1056"/>
      <c r="PJX6" s="1056"/>
      <c r="PJY6" s="1056"/>
      <c r="PJZ6" s="1056"/>
      <c r="PKA6" s="1056"/>
      <c r="PKB6" s="1056"/>
      <c r="PKC6" s="1056"/>
      <c r="PKD6" s="1056"/>
      <c r="PKE6" s="1056"/>
      <c r="PKF6" s="1056"/>
      <c r="PKG6" s="1056"/>
      <c r="PKH6" s="1056"/>
      <c r="PKI6" s="1056"/>
      <c r="PKJ6" s="1056"/>
      <c r="PKK6" s="1056"/>
      <c r="PKL6" s="1056"/>
      <c r="PKM6" s="1056"/>
      <c r="PKN6" s="1056"/>
      <c r="PKO6" s="1056"/>
      <c r="PKP6" s="1056"/>
      <c r="PKQ6" s="1056"/>
      <c r="PKR6" s="1056"/>
      <c r="PKS6" s="1056"/>
      <c r="PKT6" s="1056"/>
      <c r="PKU6" s="1056"/>
      <c r="PKV6" s="1056"/>
      <c r="PKW6" s="1056"/>
      <c r="PKX6" s="1056"/>
      <c r="PKY6" s="1056"/>
      <c r="PKZ6" s="1056"/>
      <c r="PLA6" s="1056"/>
      <c r="PLB6" s="1056"/>
      <c r="PLC6" s="1056"/>
      <c r="PLD6" s="1056"/>
      <c r="PLE6" s="1056"/>
      <c r="PLF6" s="1056"/>
      <c r="PLG6" s="1056"/>
      <c r="PLH6" s="1056"/>
      <c r="PLI6" s="1056"/>
      <c r="PLJ6" s="1056"/>
      <c r="PLK6" s="1056"/>
      <c r="PLL6" s="1056"/>
      <c r="PLM6" s="1056"/>
      <c r="PLN6" s="1056"/>
      <c r="PLO6" s="1056"/>
      <c r="PLP6" s="1056"/>
      <c r="PLQ6" s="1056"/>
      <c r="PLR6" s="1056"/>
      <c r="PLS6" s="1056"/>
      <c r="PLT6" s="1056"/>
      <c r="PLU6" s="1056"/>
      <c r="PLV6" s="1056"/>
      <c r="PLW6" s="1056"/>
      <c r="PLX6" s="1056"/>
      <c r="PLY6" s="1056"/>
      <c r="PLZ6" s="1056"/>
      <c r="PMA6" s="1056"/>
      <c r="PMB6" s="1056"/>
      <c r="PMC6" s="1056"/>
      <c r="PMD6" s="1056"/>
      <c r="PME6" s="1056"/>
      <c r="PMF6" s="1056"/>
      <c r="PMG6" s="1056"/>
      <c r="PMH6" s="1056"/>
      <c r="PMI6" s="1056"/>
      <c r="PMJ6" s="1056"/>
      <c r="PMK6" s="1056"/>
      <c r="PML6" s="1056"/>
      <c r="PMM6" s="1056"/>
      <c r="PMN6" s="1056"/>
      <c r="PMO6" s="1056"/>
      <c r="PMP6" s="1056"/>
      <c r="PMQ6" s="1056"/>
      <c r="PMR6" s="1056"/>
      <c r="PMS6" s="1056"/>
      <c r="PMT6" s="1056"/>
      <c r="PMU6" s="1056"/>
      <c r="PMV6" s="1056"/>
      <c r="PMW6" s="1056"/>
      <c r="PMX6" s="1056"/>
      <c r="PMY6" s="1056"/>
      <c r="PMZ6" s="1056"/>
      <c r="PNA6" s="1056"/>
      <c r="PNB6" s="1056"/>
      <c r="PNC6" s="1056"/>
      <c r="PND6" s="1056"/>
      <c r="PNE6" s="1056"/>
      <c r="PNF6" s="1056"/>
      <c r="PNG6" s="1056"/>
      <c r="PNH6" s="1056"/>
      <c r="PNI6" s="1056"/>
      <c r="PNJ6" s="1056"/>
      <c r="PNK6" s="1056"/>
      <c r="PNL6" s="1056"/>
      <c r="PNM6" s="1056"/>
      <c r="PNN6" s="1056"/>
      <c r="PNO6" s="1056"/>
      <c r="PNP6" s="1056"/>
      <c r="PNQ6" s="1056"/>
      <c r="PNR6" s="1056"/>
      <c r="PNS6" s="1056"/>
      <c r="PNT6" s="1056"/>
      <c r="PNU6" s="1056"/>
      <c r="PNV6" s="1056"/>
      <c r="PNW6" s="1056"/>
      <c r="PNX6" s="1056"/>
      <c r="PNY6" s="1056"/>
      <c r="PNZ6" s="1056"/>
      <c r="POA6" s="1056"/>
      <c r="POB6" s="1056"/>
      <c r="POC6" s="1056"/>
      <c r="POD6" s="1056"/>
      <c r="POE6" s="1056"/>
      <c r="POF6" s="1056"/>
      <c r="POG6" s="1056"/>
      <c r="POH6" s="1056"/>
      <c r="POI6" s="1056"/>
      <c r="POJ6" s="1056"/>
      <c r="POK6" s="1056"/>
      <c r="POL6" s="1056"/>
      <c r="POM6" s="1056"/>
      <c r="PON6" s="1056"/>
      <c r="POO6" s="1056"/>
      <c r="POP6" s="1056"/>
      <c r="POQ6" s="1056"/>
      <c r="POR6" s="1056"/>
      <c r="POS6" s="1056"/>
      <c r="POT6" s="1056"/>
      <c r="POU6" s="1056"/>
      <c r="POV6" s="1056"/>
      <c r="POW6" s="1056"/>
      <c r="POX6" s="1056"/>
      <c r="POY6" s="1056"/>
      <c r="POZ6" s="1056"/>
      <c r="PPA6" s="1056"/>
      <c r="PPB6" s="1056"/>
      <c r="PPC6" s="1056"/>
      <c r="PPD6" s="1056"/>
      <c r="PPE6" s="1056"/>
      <c r="PPF6" s="1056"/>
      <c r="PPG6" s="1056"/>
      <c r="PPH6" s="1056"/>
      <c r="PPI6" s="1056"/>
      <c r="PPJ6" s="1056"/>
      <c r="PPK6" s="1056"/>
      <c r="PPL6" s="1056"/>
      <c r="PPM6" s="1056"/>
      <c r="PPN6" s="1056"/>
      <c r="PPO6" s="1056"/>
      <c r="PPP6" s="1056"/>
      <c r="PPQ6" s="1056"/>
      <c r="PPR6" s="1056"/>
      <c r="PPS6" s="1056"/>
      <c r="PPT6" s="1056"/>
      <c r="PPU6" s="1056"/>
      <c r="PPV6" s="1056"/>
      <c r="PPW6" s="1056"/>
      <c r="PPX6" s="1056"/>
      <c r="PPY6" s="1056"/>
      <c r="PPZ6" s="1056"/>
      <c r="PQA6" s="1056"/>
      <c r="PQB6" s="1056"/>
      <c r="PQC6" s="1056"/>
      <c r="PQD6" s="1056"/>
      <c r="PQE6" s="1056"/>
      <c r="PQF6" s="1056"/>
      <c r="PQG6" s="1056"/>
      <c r="PQH6" s="1056"/>
      <c r="PQI6" s="1056"/>
      <c r="PQJ6" s="1056"/>
      <c r="PQK6" s="1056"/>
      <c r="PQL6" s="1056"/>
      <c r="PQM6" s="1056"/>
      <c r="PQN6" s="1056"/>
      <c r="PQO6" s="1056"/>
      <c r="PQP6" s="1056"/>
      <c r="PQQ6" s="1056"/>
      <c r="PQR6" s="1056"/>
      <c r="PQS6" s="1056"/>
      <c r="PQT6" s="1056"/>
      <c r="PQU6" s="1056"/>
      <c r="PQV6" s="1056"/>
      <c r="PQW6" s="1056"/>
      <c r="PQX6" s="1056"/>
      <c r="PQY6" s="1056"/>
      <c r="PQZ6" s="1056"/>
      <c r="PRA6" s="1056"/>
      <c r="PRB6" s="1056"/>
      <c r="PRC6" s="1056"/>
      <c r="PRD6" s="1056"/>
      <c r="PRE6" s="1056"/>
      <c r="PRF6" s="1056"/>
      <c r="PRG6" s="1056"/>
      <c r="PRH6" s="1056"/>
      <c r="PRI6" s="1056"/>
      <c r="PRJ6" s="1056"/>
      <c r="PRK6" s="1056"/>
      <c r="PRL6" s="1056"/>
      <c r="PRM6" s="1056"/>
      <c r="PRN6" s="1056"/>
      <c r="PRO6" s="1056"/>
      <c r="PRP6" s="1056"/>
      <c r="PRQ6" s="1056"/>
      <c r="PRR6" s="1056"/>
      <c r="PRS6" s="1056"/>
      <c r="PRT6" s="1056"/>
      <c r="PRU6" s="1056"/>
      <c r="PRV6" s="1056"/>
      <c r="PRW6" s="1056"/>
      <c r="PRX6" s="1056"/>
      <c r="PRY6" s="1056"/>
      <c r="PRZ6" s="1056"/>
      <c r="PSA6" s="1056"/>
      <c r="PSB6" s="1056"/>
      <c r="PSC6" s="1056"/>
      <c r="PSD6" s="1056"/>
      <c r="PSE6" s="1056"/>
      <c r="PSF6" s="1056"/>
      <c r="PSG6" s="1056"/>
      <c r="PSH6" s="1056"/>
      <c r="PSI6" s="1056"/>
      <c r="PSJ6" s="1056"/>
      <c r="PSK6" s="1056"/>
      <c r="PSL6" s="1056"/>
      <c r="PSM6" s="1056"/>
      <c r="PSN6" s="1056"/>
      <c r="PSO6" s="1056"/>
      <c r="PSP6" s="1056"/>
      <c r="PSQ6" s="1056"/>
      <c r="PSR6" s="1056"/>
      <c r="PSS6" s="1056"/>
      <c r="PST6" s="1056"/>
      <c r="PSU6" s="1056"/>
      <c r="PSV6" s="1056"/>
      <c r="PSW6" s="1056"/>
      <c r="PSX6" s="1056"/>
      <c r="PSY6" s="1056"/>
      <c r="PSZ6" s="1056"/>
      <c r="PTA6" s="1056"/>
      <c r="PTB6" s="1056"/>
      <c r="PTC6" s="1056"/>
      <c r="PTD6" s="1056"/>
      <c r="PTE6" s="1056"/>
      <c r="PTF6" s="1056"/>
      <c r="PTG6" s="1056"/>
      <c r="PTH6" s="1056"/>
      <c r="PTI6" s="1056"/>
      <c r="PTJ6" s="1056"/>
      <c r="PTK6" s="1056"/>
      <c r="PTL6" s="1056"/>
      <c r="PTM6" s="1056"/>
      <c r="PTN6" s="1056"/>
      <c r="PTO6" s="1056"/>
      <c r="PTP6" s="1056"/>
      <c r="PTQ6" s="1056"/>
      <c r="PTR6" s="1056"/>
      <c r="PTS6" s="1056"/>
      <c r="PTT6" s="1056"/>
      <c r="PTU6" s="1056"/>
      <c r="PTV6" s="1056"/>
      <c r="PTW6" s="1056"/>
      <c r="PTX6" s="1056"/>
      <c r="PTY6" s="1056"/>
      <c r="PTZ6" s="1056"/>
      <c r="PUA6" s="1056"/>
      <c r="PUB6" s="1056"/>
      <c r="PUC6" s="1056"/>
      <c r="PUD6" s="1056"/>
      <c r="PUE6" s="1056"/>
      <c r="PUF6" s="1056"/>
      <c r="PUG6" s="1056"/>
      <c r="PUH6" s="1056"/>
      <c r="PUI6" s="1056"/>
      <c r="PUJ6" s="1056"/>
      <c r="PUK6" s="1056"/>
      <c r="PUL6" s="1056"/>
      <c r="PUM6" s="1056"/>
      <c r="PUN6" s="1056"/>
      <c r="PUO6" s="1056"/>
      <c r="PUP6" s="1056"/>
      <c r="PUQ6" s="1056"/>
      <c r="PUR6" s="1056"/>
      <c r="PUS6" s="1056"/>
      <c r="PUT6" s="1056"/>
      <c r="PUU6" s="1056"/>
      <c r="PUV6" s="1056"/>
      <c r="PUW6" s="1056"/>
      <c r="PUX6" s="1056"/>
      <c r="PUY6" s="1056"/>
      <c r="PUZ6" s="1056"/>
      <c r="PVA6" s="1056"/>
      <c r="PVB6" s="1056"/>
      <c r="PVC6" s="1056"/>
      <c r="PVD6" s="1056"/>
      <c r="PVE6" s="1056"/>
      <c r="PVF6" s="1056"/>
      <c r="PVG6" s="1056"/>
      <c r="PVH6" s="1056"/>
      <c r="PVI6" s="1056"/>
      <c r="PVJ6" s="1056"/>
      <c r="PVK6" s="1056"/>
      <c r="PVL6" s="1056"/>
      <c r="PVM6" s="1056"/>
      <c r="PVN6" s="1056"/>
      <c r="PVO6" s="1056"/>
      <c r="PVP6" s="1056"/>
      <c r="PVQ6" s="1056"/>
      <c r="PVR6" s="1056"/>
      <c r="PVS6" s="1056"/>
      <c r="PVT6" s="1056"/>
      <c r="PVU6" s="1056"/>
      <c r="PVV6" s="1056"/>
      <c r="PVW6" s="1056"/>
      <c r="PVX6" s="1056"/>
      <c r="PVY6" s="1056"/>
      <c r="PVZ6" s="1056"/>
      <c r="PWA6" s="1056"/>
      <c r="PWB6" s="1056"/>
      <c r="PWC6" s="1056"/>
      <c r="PWD6" s="1056"/>
      <c r="PWE6" s="1056"/>
      <c r="PWF6" s="1056"/>
      <c r="PWG6" s="1056"/>
      <c r="PWH6" s="1056"/>
      <c r="PWI6" s="1056"/>
      <c r="PWJ6" s="1056"/>
      <c r="PWK6" s="1056"/>
      <c r="PWL6" s="1056"/>
      <c r="PWM6" s="1056"/>
      <c r="PWN6" s="1056"/>
      <c r="PWO6" s="1056"/>
      <c r="PWP6" s="1056"/>
      <c r="PWQ6" s="1056"/>
      <c r="PWR6" s="1056"/>
      <c r="PWS6" s="1056"/>
      <c r="PWT6" s="1056"/>
      <c r="PWU6" s="1056"/>
      <c r="PWV6" s="1056"/>
      <c r="PWW6" s="1056"/>
      <c r="PWX6" s="1056"/>
      <c r="PWY6" s="1056"/>
      <c r="PWZ6" s="1056"/>
      <c r="PXA6" s="1056"/>
      <c r="PXB6" s="1056"/>
      <c r="PXC6" s="1056"/>
      <c r="PXD6" s="1056"/>
      <c r="PXE6" s="1056"/>
      <c r="PXF6" s="1056"/>
      <c r="PXG6" s="1056"/>
      <c r="PXH6" s="1056"/>
      <c r="PXI6" s="1056"/>
      <c r="PXJ6" s="1056"/>
      <c r="PXK6" s="1056"/>
      <c r="PXL6" s="1056"/>
      <c r="PXM6" s="1056"/>
      <c r="PXN6" s="1056"/>
      <c r="PXO6" s="1056"/>
      <c r="PXP6" s="1056"/>
      <c r="PXQ6" s="1056"/>
      <c r="PXR6" s="1056"/>
      <c r="PXS6" s="1056"/>
      <c r="PXT6" s="1056"/>
      <c r="PXU6" s="1056"/>
      <c r="PXV6" s="1056"/>
      <c r="PXW6" s="1056"/>
      <c r="PXX6" s="1056"/>
      <c r="PXY6" s="1056"/>
      <c r="PXZ6" s="1056"/>
      <c r="PYA6" s="1056"/>
      <c r="PYB6" s="1056"/>
      <c r="PYC6" s="1056"/>
      <c r="PYD6" s="1056"/>
      <c r="PYE6" s="1056"/>
      <c r="PYF6" s="1056"/>
      <c r="PYG6" s="1056"/>
      <c r="PYH6" s="1056"/>
      <c r="PYI6" s="1056"/>
      <c r="PYJ6" s="1056"/>
      <c r="PYK6" s="1056"/>
      <c r="PYL6" s="1056"/>
      <c r="PYM6" s="1056"/>
      <c r="PYN6" s="1056"/>
      <c r="PYO6" s="1056"/>
      <c r="PYP6" s="1056"/>
      <c r="PYQ6" s="1056"/>
      <c r="PYR6" s="1056"/>
      <c r="PYS6" s="1056"/>
      <c r="PYT6" s="1056"/>
      <c r="PYU6" s="1056"/>
      <c r="PYV6" s="1056"/>
      <c r="PYW6" s="1056"/>
      <c r="PYX6" s="1056"/>
      <c r="PYY6" s="1056"/>
      <c r="PYZ6" s="1056"/>
      <c r="PZA6" s="1056"/>
      <c r="PZB6" s="1056"/>
      <c r="PZC6" s="1056"/>
      <c r="PZD6" s="1056"/>
      <c r="PZE6" s="1056"/>
      <c r="PZF6" s="1056"/>
      <c r="PZG6" s="1056"/>
      <c r="PZH6" s="1056"/>
      <c r="PZI6" s="1056"/>
      <c r="PZJ6" s="1056"/>
      <c r="PZK6" s="1056"/>
      <c r="PZL6" s="1056"/>
      <c r="PZM6" s="1056"/>
      <c r="PZN6" s="1056"/>
      <c r="PZO6" s="1056"/>
      <c r="PZP6" s="1056"/>
      <c r="PZQ6" s="1056"/>
      <c r="PZR6" s="1056"/>
      <c r="PZS6" s="1056"/>
      <c r="PZT6" s="1056"/>
      <c r="PZU6" s="1056"/>
      <c r="PZV6" s="1056"/>
      <c r="PZW6" s="1056"/>
      <c r="PZX6" s="1056"/>
      <c r="PZY6" s="1056"/>
      <c r="PZZ6" s="1056"/>
      <c r="QAA6" s="1056"/>
      <c r="QAB6" s="1056"/>
      <c r="QAC6" s="1056"/>
      <c r="QAD6" s="1056"/>
      <c r="QAE6" s="1056"/>
      <c r="QAF6" s="1056"/>
      <c r="QAG6" s="1056"/>
      <c r="QAH6" s="1056"/>
      <c r="QAI6" s="1056"/>
      <c r="QAJ6" s="1056"/>
      <c r="QAK6" s="1056"/>
      <c r="QAL6" s="1056"/>
      <c r="QAM6" s="1056"/>
      <c r="QAN6" s="1056"/>
      <c r="QAO6" s="1056"/>
      <c r="QAP6" s="1056"/>
      <c r="QAQ6" s="1056"/>
      <c r="QAR6" s="1056"/>
      <c r="QAS6" s="1056"/>
      <c r="QAT6" s="1056"/>
      <c r="QAU6" s="1056"/>
      <c r="QAV6" s="1056"/>
      <c r="QAW6" s="1056"/>
      <c r="QAX6" s="1056"/>
      <c r="QAY6" s="1056"/>
      <c r="QAZ6" s="1056"/>
      <c r="QBA6" s="1056"/>
      <c r="QBB6" s="1056"/>
      <c r="QBC6" s="1056"/>
      <c r="QBD6" s="1056"/>
      <c r="QBE6" s="1056"/>
      <c r="QBF6" s="1056"/>
      <c r="QBG6" s="1056"/>
      <c r="QBH6" s="1056"/>
      <c r="QBI6" s="1056"/>
      <c r="QBJ6" s="1056"/>
      <c r="QBK6" s="1056"/>
      <c r="QBL6" s="1056"/>
      <c r="QBM6" s="1056"/>
      <c r="QBN6" s="1056"/>
      <c r="QBO6" s="1056"/>
      <c r="QBP6" s="1056"/>
      <c r="QBQ6" s="1056"/>
      <c r="QBR6" s="1056"/>
      <c r="QBS6" s="1056"/>
      <c r="QBT6" s="1056"/>
      <c r="QBU6" s="1056"/>
      <c r="QBV6" s="1056"/>
      <c r="QBW6" s="1056"/>
      <c r="QBX6" s="1056"/>
      <c r="QBY6" s="1056"/>
      <c r="QBZ6" s="1056"/>
      <c r="QCA6" s="1056"/>
      <c r="QCB6" s="1056"/>
      <c r="QCC6" s="1056"/>
      <c r="QCD6" s="1056"/>
      <c r="QCE6" s="1056"/>
      <c r="QCF6" s="1056"/>
      <c r="QCG6" s="1056"/>
      <c r="QCH6" s="1056"/>
      <c r="QCI6" s="1056"/>
      <c r="QCJ6" s="1056"/>
      <c r="QCK6" s="1056"/>
      <c r="QCL6" s="1056"/>
      <c r="QCM6" s="1056"/>
      <c r="QCN6" s="1056"/>
      <c r="QCO6" s="1056"/>
      <c r="QCP6" s="1056"/>
      <c r="QCQ6" s="1056"/>
      <c r="QCR6" s="1056"/>
      <c r="QCS6" s="1056"/>
      <c r="QCT6" s="1056"/>
      <c r="QCU6" s="1056"/>
      <c r="QCV6" s="1056"/>
      <c r="QCW6" s="1056"/>
      <c r="QCX6" s="1056"/>
      <c r="QCY6" s="1056"/>
      <c r="QCZ6" s="1056"/>
      <c r="QDA6" s="1056"/>
      <c r="QDB6" s="1056"/>
      <c r="QDC6" s="1056"/>
      <c r="QDD6" s="1056"/>
      <c r="QDE6" s="1056"/>
      <c r="QDF6" s="1056"/>
      <c r="QDG6" s="1056"/>
      <c r="QDH6" s="1056"/>
      <c r="QDI6" s="1056"/>
      <c r="QDJ6" s="1056"/>
      <c r="QDK6" s="1056"/>
      <c r="QDL6" s="1056"/>
      <c r="QDM6" s="1056"/>
      <c r="QDN6" s="1056"/>
      <c r="QDO6" s="1056"/>
      <c r="QDP6" s="1056"/>
      <c r="QDQ6" s="1056"/>
      <c r="QDR6" s="1056"/>
      <c r="QDS6" s="1056"/>
      <c r="QDT6" s="1056"/>
      <c r="QDU6" s="1056"/>
      <c r="QDV6" s="1056"/>
      <c r="QDW6" s="1056"/>
      <c r="QDX6" s="1056"/>
      <c r="QDY6" s="1056"/>
      <c r="QDZ6" s="1056"/>
      <c r="QEA6" s="1056"/>
      <c r="QEB6" s="1056"/>
      <c r="QEC6" s="1056"/>
      <c r="QED6" s="1056"/>
      <c r="QEE6" s="1056"/>
      <c r="QEF6" s="1056"/>
      <c r="QEG6" s="1056"/>
      <c r="QEH6" s="1056"/>
      <c r="QEI6" s="1056"/>
      <c r="QEJ6" s="1056"/>
      <c r="QEK6" s="1056"/>
      <c r="QEL6" s="1056"/>
      <c r="QEM6" s="1056"/>
      <c r="QEN6" s="1056"/>
      <c r="QEO6" s="1056"/>
      <c r="QEP6" s="1056"/>
      <c r="QEQ6" s="1056"/>
      <c r="QER6" s="1056"/>
      <c r="QES6" s="1056"/>
      <c r="QET6" s="1056"/>
      <c r="QEU6" s="1056"/>
      <c r="QEV6" s="1056"/>
      <c r="QEW6" s="1056"/>
      <c r="QEX6" s="1056"/>
      <c r="QEY6" s="1056"/>
      <c r="QEZ6" s="1056"/>
      <c r="QFA6" s="1056"/>
      <c r="QFB6" s="1056"/>
      <c r="QFC6" s="1056"/>
      <c r="QFD6" s="1056"/>
      <c r="QFE6" s="1056"/>
      <c r="QFF6" s="1056"/>
      <c r="QFG6" s="1056"/>
      <c r="QFH6" s="1056"/>
      <c r="QFI6" s="1056"/>
      <c r="QFJ6" s="1056"/>
      <c r="QFK6" s="1056"/>
      <c r="QFL6" s="1056"/>
      <c r="QFM6" s="1056"/>
      <c r="QFN6" s="1056"/>
      <c r="QFO6" s="1056"/>
      <c r="QFP6" s="1056"/>
      <c r="QFQ6" s="1056"/>
      <c r="QFR6" s="1056"/>
      <c r="QFS6" s="1056"/>
      <c r="QFT6" s="1056"/>
      <c r="QFU6" s="1056"/>
      <c r="QFV6" s="1056"/>
      <c r="QFW6" s="1056"/>
      <c r="QFX6" s="1056"/>
      <c r="QFY6" s="1056"/>
      <c r="QFZ6" s="1056"/>
      <c r="QGA6" s="1056"/>
      <c r="QGB6" s="1056"/>
      <c r="QGC6" s="1056"/>
      <c r="QGD6" s="1056"/>
      <c r="QGE6" s="1056"/>
      <c r="QGF6" s="1056"/>
      <c r="QGG6" s="1056"/>
      <c r="QGH6" s="1056"/>
      <c r="QGI6" s="1056"/>
      <c r="QGJ6" s="1056"/>
      <c r="QGK6" s="1056"/>
      <c r="QGL6" s="1056"/>
      <c r="QGM6" s="1056"/>
      <c r="QGN6" s="1056"/>
      <c r="QGO6" s="1056"/>
      <c r="QGP6" s="1056"/>
      <c r="QGQ6" s="1056"/>
      <c r="QGR6" s="1056"/>
      <c r="QGS6" s="1056"/>
      <c r="QGT6" s="1056"/>
      <c r="QGU6" s="1056"/>
      <c r="QGV6" s="1056"/>
      <c r="QGW6" s="1056"/>
      <c r="QGX6" s="1056"/>
      <c r="QGY6" s="1056"/>
      <c r="QGZ6" s="1056"/>
      <c r="QHA6" s="1056"/>
      <c r="QHB6" s="1056"/>
      <c r="QHC6" s="1056"/>
      <c r="QHD6" s="1056"/>
      <c r="QHE6" s="1056"/>
      <c r="QHF6" s="1056"/>
      <c r="QHG6" s="1056"/>
      <c r="QHH6" s="1056"/>
      <c r="QHI6" s="1056"/>
      <c r="QHJ6" s="1056"/>
      <c r="QHK6" s="1056"/>
      <c r="QHL6" s="1056"/>
      <c r="QHM6" s="1056"/>
      <c r="QHN6" s="1056"/>
      <c r="QHO6" s="1056"/>
      <c r="QHP6" s="1056"/>
      <c r="QHQ6" s="1056"/>
      <c r="QHR6" s="1056"/>
      <c r="QHS6" s="1056"/>
      <c r="QHT6" s="1056"/>
      <c r="QHU6" s="1056"/>
      <c r="QHV6" s="1056"/>
      <c r="QHW6" s="1056"/>
      <c r="QHX6" s="1056"/>
      <c r="QHY6" s="1056"/>
      <c r="QHZ6" s="1056"/>
      <c r="QIA6" s="1056"/>
      <c r="QIB6" s="1056"/>
      <c r="QIC6" s="1056"/>
      <c r="QID6" s="1056"/>
      <c r="QIE6" s="1056"/>
      <c r="QIF6" s="1056"/>
      <c r="QIG6" s="1056"/>
      <c r="QIH6" s="1056"/>
      <c r="QII6" s="1056"/>
      <c r="QIJ6" s="1056"/>
      <c r="QIK6" s="1056"/>
      <c r="QIL6" s="1056"/>
      <c r="QIM6" s="1056"/>
      <c r="QIN6" s="1056"/>
      <c r="QIO6" s="1056"/>
      <c r="QIP6" s="1056"/>
      <c r="QIQ6" s="1056"/>
      <c r="QIR6" s="1056"/>
      <c r="QIS6" s="1056"/>
      <c r="QIT6" s="1056"/>
      <c r="QIU6" s="1056"/>
      <c r="QIV6" s="1056"/>
      <c r="QIW6" s="1056"/>
      <c r="QIX6" s="1056"/>
      <c r="QIY6" s="1056"/>
      <c r="QIZ6" s="1056"/>
      <c r="QJA6" s="1056"/>
      <c r="QJB6" s="1056"/>
      <c r="QJC6" s="1056"/>
      <c r="QJD6" s="1056"/>
      <c r="QJE6" s="1056"/>
      <c r="QJF6" s="1056"/>
      <c r="QJG6" s="1056"/>
      <c r="QJH6" s="1056"/>
      <c r="QJI6" s="1056"/>
      <c r="QJJ6" s="1056"/>
      <c r="QJK6" s="1056"/>
      <c r="QJL6" s="1056"/>
      <c r="QJM6" s="1056"/>
      <c r="QJN6" s="1056"/>
      <c r="QJO6" s="1056"/>
      <c r="QJP6" s="1056"/>
      <c r="QJQ6" s="1056"/>
      <c r="QJR6" s="1056"/>
      <c r="QJS6" s="1056"/>
      <c r="QJT6" s="1056"/>
      <c r="QJU6" s="1056"/>
      <c r="QJV6" s="1056"/>
      <c r="QJW6" s="1056"/>
      <c r="QJX6" s="1056"/>
      <c r="QJY6" s="1056"/>
      <c r="QJZ6" s="1056"/>
      <c r="QKA6" s="1056"/>
      <c r="QKB6" s="1056"/>
      <c r="QKC6" s="1056"/>
      <c r="QKD6" s="1056"/>
      <c r="QKE6" s="1056"/>
      <c r="QKF6" s="1056"/>
      <c r="QKG6" s="1056"/>
      <c r="QKH6" s="1056"/>
      <c r="QKI6" s="1056"/>
      <c r="QKJ6" s="1056"/>
      <c r="QKK6" s="1056"/>
      <c r="QKL6" s="1056"/>
      <c r="QKM6" s="1056"/>
      <c r="QKN6" s="1056"/>
      <c r="QKO6" s="1056"/>
      <c r="QKP6" s="1056"/>
      <c r="QKQ6" s="1056"/>
      <c r="QKR6" s="1056"/>
      <c r="QKS6" s="1056"/>
      <c r="QKT6" s="1056"/>
      <c r="QKU6" s="1056"/>
      <c r="QKV6" s="1056"/>
      <c r="QKW6" s="1056"/>
      <c r="QKX6" s="1056"/>
      <c r="QKY6" s="1056"/>
      <c r="QKZ6" s="1056"/>
      <c r="QLA6" s="1056"/>
      <c r="QLB6" s="1056"/>
      <c r="QLC6" s="1056"/>
      <c r="QLD6" s="1056"/>
      <c r="QLE6" s="1056"/>
      <c r="QLF6" s="1056"/>
      <c r="QLG6" s="1056"/>
      <c r="QLH6" s="1056"/>
      <c r="QLI6" s="1056"/>
      <c r="QLJ6" s="1056"/>
      <c r="QLK6" s="1056"/>
      <c r="QLL6" s="1056"/>
      <c r="QLM6" s="1056"/>
      <c r="QLN6" s="1056"/>
      <c r="QLO6" s="1056"/>
      <c r="QLP6" s="1056"/>
      <c r="QLQ6" s="1056"/>
      <c r="QLR6" s="1056"/>
      <c r="QLS6" s="1056"/>
      <c r="QLT6" s="1056"/>
      <c r="QLU6" s="1056"/>
      <c r="QLV6" s="1056"/>
      <c r="QLW6" s="1056"/>
      <c r="QLX6" s="1056"/>
      <c r="QLY6" s="1056"/>
      <c r="QLZ6" s="1056"/>
      <c r="QMA6" s="1056"/>
      <c r="QMB6" s="1056"/>
      <c r="QMC6" s="1056"/>
      <c r="QMD6" s="1056"/>
      <c r="QME6" s="1056"/>
      <c r="QMF6" s="1056"/>
      <c r="QMG6" s="1056"/>
      <c r="QMH6" s="1056"/>
      <c r="QMI6" s="1056"/>
      <c r="QMJ6" s="1056"/>
      <c r="QMK6" s="1056"/>
      <c r="QML6" s="1056"/>
      <c r="QMM6" s="1056"/>
      <c r="QMN6" s="1056"/>
      <c r="QMO6" s="1056"/>
      <c r="QMP6" s="1056"/>
      <c r="QMQ6" s="1056"/>
      <c r="QMR6" s="1056"/>
      <c r="QMS6" s="1056"/>
      <c r="QMT6" s="1056"/>
      <c r="QMU6" s="1056"/>
      <c r="QMV6" s="1056"/>
      <c r="QMW6" s="1056"/>
      <c r="QMX6" s="1056"/>
      <c r="QMY6" s="1056"/>
      <c r="QMZ6" s="1056"/>
      <c r="QNA6" s="1056"/>
      <c r="QNB6" s="1056"/>
      <c r="QNC6" s="1056"/>
      <c r="QND6" s="1056"/>
      <c r="QNE6" s="1056"/>
      <c r="QNF6" s="1056"/>
      <c r="QNG6" s="1056"/>
      <c r="QNH6" s="1056"/>
      <c r="QNI6" s="1056"/>
      <c r="QNJ6" s="1056"/>
      <c r="QNK6" s="1056"/>
      <c r="QNL6" s="1056"/>
      <c r="QNM6" s="1056"/>
      <c r="QNN6" s="1056"/>
      <c r="QNO6" s="1056"/>
      <c r="QNP6" s="1056"/>
      <c r="QNQ6" s="1056"/>
      <c r="QNR6" s="1056"/>
      <c r="QNS6" s="1056"/>
      <c r="QNT6" s="1056"/>
      <c r="QNU6" s="1056"/>
      <c r="QNV6" s="1056"/>
      <c r="QNW6" s="1056"/>
      <c r="QNX6" s="1056"/>
      <c r="QNY6" s="1056"/>
      <c r="QNZ6" s="1056"/>
      <c r="QOA6" s="1056"/>
      <c r="QOB6" s="1056"/>
      <c r="QOC6" s="1056"/>
      <c r="QOD6" s="1056"/>
      <c r="QOE6" s="1056"/>
      <c r="QOF6" s="1056"/>
      <c r="QOG6" s="1056"/>
      <c r="QOH6" s="1056"/>
      <c r="QOI6" s="1056"/>
      <c r="QOJ6" s="1056"/>
      <c r="QOK6" s="1056"/>
      <c r="QOL6" s="1056"/>
      <c r="QOM6" s="1056"/>
      <c r="QON6" s="1056"/>
      <c r="QOO6" s="1056"/>
      <c r="QOP6" s="1056"/>
      <c r="QOQ6" s="1056"/>
      <c r="QOR6" s="1056"/>
      <c r="QOS6" s="1056"/>
      <c r="QOT6" s="1056"/>
      <c r="QOU6" s="1056"/>
      <c r="QOV6" s="1056"/>
      <c r="QOW6" s="1056"/>
      <c r="QOX6" s="1056"/>
      <c r="QOY6" s="1056"/>
      <c r="QOZ6" s="1056"/>
      <c r="QPA6" s="1056"/>
      <c r="QPB6" s="1056"/>
      <c r="QPC6" s="1056"/>
      <c r="QPD6" s="1056"/>
      <c r="QPE6" s="1056"/>
      <c r="QPF6" s="1056"/>
      <c r="QPG6" s="1056"/>
      <c r="QPH6" s="1056"/>
      <c r="QPI6" s="1056"/>
      <c r="QPJ6" s="1056"/>
      <c r="QPK6" s="1056"/>
      <c r="QPL6" s="1056"/>
      <c r="QPM6" s="1056"/>
      <c r="QPN6" s="1056"/>
      <c r="QPO6" s="1056"/>
      <c r="QPP6" s="1056"/>
      <c r="QPQ6" s="1056"/>
      <c r="QPR6" s="1056"/>
      <c r="QPS6" s="1056"/>
      <c r="QPT6" s="1056"/>
      <c r="QPU6" s="1056"/>
      <c r="QPV6" s="1056"/>
      <c r="QPW6" s="1056"/>
      <c r="QPX6" s="1056"/>
      <c r="QPY6" s="1056"/>
      <c r="QPZ6" s="1056"/>
      <c r="QQA6" s="1056"/>
      <c r="QQB6" s="1056"/>
      <c r="QQC6" s="1056"/>
      <c r="QQD6" s="1056"/>
      <c r="QQE6" s="1056"/>
      <c r="QQF6" s="1056"/>
      <c r="QQG6" s="1056"/>
      <c r="QQH6" s="1056"/>
      <c r="QQI6" s="1056"/>
      <c r="QQJ6" s="1056"/>
      <c r="QQK6" s="1056"/>
      <c r="QQL6" s="1056"/>
      <c r="QQM6" s="1056"/>
      <c r="QQN6" s="1056"/>
      <c r="QQO6" s="1056"/>
      <c r="QQP6" s="1056"/>
      <c r="QQQ6" s="1056"/>
      <c r="QQR6" s="1056"/>
      <c r="QQS6" s="1056"/>
      <c r="QQT6" s="1056"/>
      <c r="QQU6" s="1056"/>
      <c r="QQV6" s="1056"/>
      <c r="QQW6" s="1056"/>
      <c r="QQX6" s="1056"/>
      <c r="QQY6" s="1056"/>
      <c r="QQZ6" s="1056"/>
      <c r="QRA6" s="1056"/>
      <c r="QRB6" s="1056"/>
      <c r="QRC6" s="1056"/>
      <c r="QRD6" s="1056"/>
      <c r="QRE6" s="1056"/>
      <c r="QRF6" s="1056"/>
      <c r="QRG6" s="1056"/>
      <c r="QRH6" s="1056"/>
      <c r="QRI6" s="1056"/>
      <c r="QRJ6" s="1056"/>
      <c r="QRK6" s="1056"/>
      <c r="QRL6" s="1056"/>
      <c r="QRM6" s="1056"/>
      <c r="QRN6" s="1056"/>
      <c r="QRO6" s="1056"/>
      <c r="QRP6" s="1056"/>
      <c r="QRQ6" s="1056"/>
      <c r="QRR6" s="1056"/>
      <c r="QRS6" s="1056"/>
      <c r="QRT6" s="1056"/>
      <c r="QRU6" s="1056"/>
      <c r="QRV6" s="1056"/>
      <c r="QRW6" s="1056"/>
      <c r="QRX6" s="1056"/>
      <c r="QRY6" s="1056"/>
      <c r="QRZ6" s="1056"/>
      <c r="QSA6" s="1056"/>
      <c r="QSB6" s="1056"/>
      <c r="QSC6" s="1056"/>
      <c r="QSD6" s="1056"/>
      <c r="QSE6" s="1056"/>
      <c r="QSF6" s="1056"/>
      <c r="QSG6" s="1056"/>
      <c r="QSH6" s="1056"/>
      <c r="QSI6" s="1056"/>
      <c r="QSJ6" s="1056"/>
      <c r="QSK6" s="1056"/>
      <c r="QSL6" s="1056"/>
      <c r="QSM6" s="1056"/>
      <c r="QSN6" s="1056"/>
      <c r="QSO6" s="1056"/>
      <c r="QSP6" s="1056"/>
      <c r="QSQ6" s="1056"/>
      <c r="QSR6" s="1056"/>
      <c r="QSS6" s="1056"/>
      <c r="QST6" s="1056"/>
      <c r="QSU6" s="1056"/>
      <c r="QSV6" s="1056"/>
      <c r="QSW6" s="1056"/>
      <c r="QSX6" s="1056"/>
      <c r="QSY6" s="1056"/>
      <c r="QSZ6" s="1056"/>
      <c r="QTA6" s="1056"/>
      <c r="QTB6" s="1056"/>
      <c r="QTC6" s="1056"/>
      <c r="QTD6" s="1056"/>
      <c r="QTE6" s="1056"/>
      <c r="QTF6" s="1056"/>
      <c r="QTG6" s="1056"/>
      <c r="QTH6" s="1056"/>
      <c r="QTI6" s="1056"/>
      <c r="QTJ6" s="1056"/>
      <c r="QTK6" s="1056"/>
      <c r="QTL6" s="1056"/>
      <c r="QTM6" s="1056"/>
      <c r="QTN6" s="1056"/>
      <c r="QTO6" s="1056"/>
      <c r="QTP6" s="1056"/>
      <c r="QTQ6" s="1056"/>
      <c r="QTR6" s="1056"/>
      <c r="QTS6" s="1056"/>
      <c r="QTT6" s="1056"/>
      <c r="QTU6" s="1056"/>
      <c r="QTV6" s="1056"/>
      <c r="QTW6" s="1056"/>
      <c r="QTX6" s="1056"/>
      <c r="QTY6" s="1056"/>
      <c r="QTZ6" s="1056"/>
      <c r="QUA6" s="1056"/>
      <c r="QUB6" s="1056"/>
      <c r="QUC6" s="1056"/>
      <c r="QUD6" s="1056"/>
      <c r="QUE6" s="1056"/>
      <c r="QUF6" s="1056"/>
      <c r="QUG6" s="1056"/>
      <c r="QUH6" s="1056"/>
      <c r="QUI6" s="1056"/>
      <c r="QUJ6" s="1056"/>
      <c r="QUK6" s="1056"/>
      <c r="QUL6" s="1056"/>
      <c r="QUM6" s="1056"/>
      <c r="QUN6" s="1056"/>
      <c r="QUO6" s="1056"/>
      <c r="QUP6" s="1056"/>
      <c r="QUQ6" s="1056"/>
      <c r="QUR6" s="1056"/>
      <c r="QUS6" s="1056"/>
      <c r="QUT6" s="1056"/>
      <c r="QUU6" s="1056"/>
      <c r="QUV6" s="1056"/>
      <c r="QUW6" s="1056"/>
      <c r="QUX6" s="1056"/>
      <c r="QUY6" s="1056"/>
      <c r="QUZ6" s="1056"/>
      <c r="QVA6" s="1056"/>
      <c r="QVB6" s="1056"/>
      <c r="QVC6" s="1056"/>
      <c r="QVD6" s="1056"/>
      <c r="QVE6" s="1056"/>
      <c r="QVF6" s="1056"/>
      <c r="QVG6" s="1056"/>
      <c r="QVH6" s="1056"/>
      <c r="QVI6" s="1056"/>
      <c r="QVJ6" s="1056"/>
      <c r="QVK6" s="1056"/>
      <c r="QVL6" s="1056"/>
      <c r="QVM6" s="1056"/>
      <c r="QVN6" s="1056"/>
      <c r="QVO6" s="1056"/>
      <c r="QVP6" s="1056"/>
      <c r="QVQ6" s="1056"/>
      <c r="QVR6" s="1056"/>
      <c r="QVS6" s="1056"/>
      <c r="QVT6" s="1056"/>
      <c r="QVU6" s="1056"/>
      <c r="QVV6" s="1056"/>
      <c r="QVW6" s="1056"/>
      <c r="QVX6" s="1056"/>
      <c r="QVY6" s="1056"/>
      <c r="QVZ6" s="1056"/>
      <c r="QWA6" s="1056"/>
      <c r="QWB6" s="1056"/>
      <c r="QWC6" s="1056"/>
      <c r="QWD6" s="1056"/>
      <c r="QWE6" s="1056"/>
      <c r="QWF6" s="1056"/>
      <c r="QWG6" s="1056"/>
      <c r="QWH6" s="1056"/>
      <c r="QWI6" s="1056"/>
      <c r="QWJ6" s="1056"/>
      <c r="QWK6" s="1056"/>
      <c r="QWL6" s="1056"/>
      <c r="QWM6" s="1056"/>
      <c r="QWN6" s="1056"/>
      <c r="QWO6" s="1056"/>
      <c r="QWP6" s="1056"/>
      <c r="QWQ6" s="1056"/>
      <c r="QWR6" s="1056"/>
      <c r="QWS6" s="1056"/>
      <c r="QWT6" s="1056"/>
      <c r="QWU6" s="1056"/>
      <c r="QWV6" s="1056"/>
      <c r="QWW6" s="1056"/>
      <c r="QWX6" s="1056"/>
      <c r="QWY6" s="1056"/>
      <c r="QWZ6" s="1056"/>
      <c r="QXA6" s="1056"/>
      <c r="QXB6" s="1056"/>
      <c r="QXC6" s="1056"/>
      <c r="QXD6" s="1056"/>
      <c r="QXE6" s="1056"/>
      <c r="QXF6" s="1056"/>
      <c r="QXG6" s="1056"/>
      <c r="QXH6" s="1056"/>
      <c r="QXI6" s="1056"/>
      <c r="QXJ6" s="1056"/>
      <c r="QXK6" s="1056"/>
      <c r="QXL6" s="1056"/>
      <c r="QXM6" s="1056"/>
      <c r="QXN6" s="1056"/>
      <c r="QXO6" s="1056"/>
      <c r="QXP6" s="1056"/>
      <c r="QXQ6" s="1056"/>
      <c r="QXR6" s="1056"/>
      <c r="QXS6" s="1056"/>
      <c r="QXT6" s="1056"/>
      <c r="QXU6" s="1056"/>
      <c r="QXV6" s="1056"/>
      <c r="QXW6" s="1056"/>
      <c r="QXX6" s="1056"/>
      <c r="QXY6" s="1056"/>
      <c r="QXZ6" s="1056"/>
      <c r="QYA6" s="1056"/>
      <c r="QYB6" s="1056"/>
      <c r="QYC6" s="1056"/>
      <c r="QYD6" s="1056"/>
      <c r="QYE6" s="1056"/>
      <c r="QYF6" s="1056"/>
      <c r="QYG6" s="1056"/>
      <c r="QYH6" s="1056"/>
      <c r="QYI6" s="1056"/>
      <c r="QYJ6" s="1056"/>
      <c r="QYK6" s="1056"/>
      <c r="QYL6" s="1056"/>
      <c r="QYM6" s="1056"/>
      <c r="QYN6" s="1056"/>
      <c r="QYO6" s="1056"/>
      <c r="QYP6" s="1056"/>
      <c r="QYQ6" s="1056"/>
      <c r="QYR6" s="1056"/>
      <c r="QYS6" s="1056"/>
      <c r="QYT6" s="1056"/>
      <c r="QYU6" s="1056"/>
      <c r="QYV6" s="1056"/>
      <c r="QYW6" s="1056"/>
      <c r="QYX6" s="1056"/>
      <c r="QYY6" s="1056"/>
      <c r="QYZ6" s="1056"/>
      <c r="QZA6" s="1056"/>
      <c r="QZB6" s="1056"/>
      <c r="QZC6" s="1056"/>
      <c r="QZD6" s="1056"/>
      <c r="QZE6" s="1056"/>
      <c r="QZF6" s="1056"/>
      <c r="QZG6" s="1056"/>
      <c r="QZH6" s="1056"/>
      <c r="QZI6" s="1056"/>
      <c r="QZJ6" s="1056"/>
      <c r="QZK6" s="1056"/>
      <c r="QZL6" s="1056"/>
      <c r="QZM6" s="1056"/>
      <c r="QZN6" s="1056"/>
      <c r="QZO6" s="1056"/>
      <c r="QZP6" s="1056"/>
      <c r="QZQ6" s="1056"/>
      <c r="QZR6" s="1056"/>
      <c r="QZS6" s="1056"/>
      <c r="QZT6" s="1056"/>
      <c r="QZU6" s="1056"/>
      <c r="QZV6" s="1056"/>
      <c r="QZW6" s="1056"/>
      <c r="QZX6" s="1056"/>
      <c r="QZY6" s="1056"/>
      <c r="QZZ6" s="1056"/>
      <c r="RAA6" s="1056"/>
      <c r="RAB6" s="1056"/>
      <c r="RAC6" s="1056"/>
      <c r="RAD6" s="1056"/>
      <c r="RAE6" s="1056"/>
      <c r="RAF6" s="1056"/>
      <c r="RAG6" s="1056"/>
      <c r="RAH6" s="1056"/>
      <c r="RAI6" s="1056"/>
      <c r="RAJ6" s="1056"/>
      <c r="RAK6" s="1056"/>
      <c r="RAL6" s="1056"/>
      <c r="RAM6" s="1056"/>
      <c r="RAN6" s="1056"/>
      <c r="RAO6" s="1056"/>
      <c r="RAP6" s="1056"/>
      <c r="RAQ6" s="1056"/>
      <c r="RAR6" s="1056"/>
      <c r="RAS6" s="1056"/>
      <c r="RAT6" s="1056"/>
      <c r="RAU6" s="1056"/>
      <c r="RAV6" s="1056"/>
      <c r="RAW6" s="1056"/>
      <c r="RAX6" s="1056"/>
      <c r="RAY6" s="1056"/>
      <c r="RAZ6" s="1056"/>
      <c r="RBA6" s="1056"/>
      <c r="RBB6" s="1056"/>
      <c r="RBC6" s="1056"/>
      <c r="RBD6" s="1056"/>
      <c r="RBE6" s="1056"/>
      <c r="RBF6" s="1056"/>
      <c r="RBG6" s="1056"/>
      <c r="RBH6" s="1056"/>
      <c r="RBI6" s="1056"/>
      <c r="RBJ6" s="1056"/>
      <c r="RBK6" s="1056"/>
      <c r="RBL6" s="1056"/>
      <c r="RBM6" s="1056"/>
      <c r="RBN6" s="1056"/>
      <c r="RBO6" s="1056"/>
      <c r="RBP6" s="1056"/>
      <c r="RBQ6" s="1056"/>
      <c r="RBR6" s="1056"/>
      <c r="RBS6" s="1056"/>
      <c r="RBT6" s="1056"/>
      <c r="RBU6" s="1056"/>
      <c r="RBV6" s="1056"/>
      <c r="RBW6" s="1056"/>
      <c r="RBX6" s="1056"/>
      <c r="RBY6" s="1056"/>
      <c r="RBZ6" s="1056"/>
      <c r="RCA6" s="1056"/>
      <c r="RCB6" s="1056"/>
      <c r="RCC6" s="1056"/>
      <c r="RCD6" s="1056"/>
      <c r="RCE6" s="1056"/>
      <c r="RCF6" s="1056"/>
      <c r="RCG6" s="1056"/>
      <c r="RCH6" s="1056"/>
      <c r="RCI6" s="1056"/>
      <c r="RCJ6" s="1056"/>
      <c r="RCK6" s="1056"/>
      <c r="RCL6" s="1056"/>
      <c r="RCM6" s="1056"/>
      <c r="RCN6" s="1056"/>
      <c r="RCO6" s="1056"/>
      <c r="RCP6" s="1056"/>
      <c r="RCQ6" s="1056"/>
      <c r="RCR6" s="1056"/>
      <c r="RCS6" s="1056"/>
      <c r="RCT6" s="1056"/>
      <c r="RCU6" s="1056"/>
      <c r="RCV6" s="1056"/>
      <c r="RCW6" s="1056"/>
      <c r="RCX6" s="1056"/>
      <c r="RCY6" s="1056"/>
      <c r="RCZ6" s="1056"/>
      <c r="RDA6" s="1056"/>
      <c r="RDB6" s="1056"/>
      <c r="RDC6" s="1056"/>
      <c r="RDD6" s="1056"/>
      <c r="RDE6" s="1056"/>
      <c r="RDF6" s="1056"/>
      <c r="RDG6" s="1056"/>
      <c r="RDH6" s="1056"/>
      <c r="RDI6" s="1056"/>
      <c r="RDJ6" s="1056"/>
      <c r="RDK6" s="1056"/>
      <c r="RDL6" s="1056"/>
      <c r="RDM6" s="1056"/>
      <c r="RDN6" s="1056"/>
      <c r="RDO6" s="1056"/>
      <c r="RDP6" s="1056"/>
      <c r="RDQ6" s="1056"/>
      <c r="RDR6" s="1056"/>
      <c r="RDS6" s="1056"/>
      <c r="RDT6" s="1056"/>
      <c r="RDU6" s="1056"/>
      <c r="RDV6" s="1056"/>
      <c r="RDW6" s="1056"/>
      <c r="RDX6" s="1056"/>
      <c r="RDY6" s="1056"/>
      <c r="RDZ6" s="1056"/>
      <c r="REA6" s="1056"/>
      <c r="REB6" s="1056"/>
      <c r="REC6" s="1056"/>
      <c r="RED6" s="1056"/>
      <c r="REE6" s="1056"/>
      <c r="REF6" s="1056"/>
      <c r="REG6" s="1056"/>
      <c r="REH6" s="1056"/>
      <c r="REI6" s="1056"/>
      <c r="REJ6" s="1056"/>
      <c r="REK6" s="1056"/>
      <c r="REL6" s="1056"/>
      <c r="REM6" s="1056"/>
      <c r="REN6" s="1056"/>
      <c r="REO6" s="1056"/>
      <c r="REP6" s="1056"/>
      <c r="REQ6" s="1056"/>
      <c r="RER6" s="1056"/>
      <c r="RES6" s="1056"/>
      <c r="RET6" s="1056"/>
      <c r="REU6" s="1056"/>
      <c r="REV6" s="1056"/>
      <c r="REW6" s="1056"/>
      <c r="REX6" s="1056"/>
      <c r="REY6" s="1056"/>
      <c r="REZ6" s="1056"/>
      <c r="RFA6" s="1056"/>
      <c r="RFB6" s="1056"/>
      <c r="RFC6" s="1056"/>
      <c r="RFD6" s="1056"/>
      <c r="RFE6" s="1056"/>
      <c r="RFF6" s="1056"/>
      <c r="RFG6" s="1056"/>
      <c r="RFH6" s="1056"/>
      <c r="RFI6" s="1056"/>
      <c r="RFJ6" s="1056"/>
      <c r="RFK6" s="1056"/>
      <c r="RFL6" s="1056"/>
      <c r="RFM6" s="1056"/>
      <c r="RFN6" s="1056"/>
      <c r="RFO6" s="1056"/>
      <c r="RFP6" s="1056"/>
      <c r="RFQ6" s="1056"/>
      <c r="RFR6" s="1056"/>
      <c r="RFS6" s="1056"/>
      <c r="RFT6" s="1056"/>
      <c r="RFU6" s="1056"/>
      <c r="RFV6" s="1056"/>
      <c r="RFW6" s="1056"/>
      <c r="RFX6" s="1056"/>
      <c r="RFY6" s="1056"/>
      <c r="RFZ6" s="1056"/>
      <c r="RGA6" s="1056"/>
      <c r="RGB6" s="1056"/>
      <c r="RGC6" s="1056"/>
      <c r="RGD6" s="1056"/>
      <c r="RGE6" s="1056"/>
      <c r="RGF6" s="1056"/>
      <c r="RGG6" s="1056"/>
      <c r="RGH6" s="1056"/>
      <c r="RGI6" s="1056"/>
      <c r="RGJ6" s="1056"/>
      <c r="RGK6" s="1056"/>
      <c r="RGL6" s="1056"/>
      <c r="RGM6" s="1056"/>
      <c r="RGN6" s="1056"/>
      <c r="RGO6" s="1056"/>
      <c r="RGP6" s="1056"/>
      <c r="RGQ6" s="1056"/>
      <c r="RGR6" s="1056"/>
      <c r="RGS6" s="1056"/>
      <c r="RGT6" s="1056"/>
      <c r="RGU6" s="1056"/>
      <c r="RGV6" s="1056"/>
      <c r="RGW6" s="1056"/>
      <c r="RGX6" s="1056"/>
      <c r="RGY6" s="1056"/>
      <c r="RGZ6" s="1056"/>
      <c r="RHA6" s="1056"/>
      <c r="RHB6" s="1056"/>
      <c r="RHC6" s="1056"/>
      <c r="RHD6" s="1056"/>
      <c r="RHE6" s="1056"/>
      <c r="RHF6" s="1056"/>
      <c r="RHG6" s="1056"/>
      <c r="RHH6" s="1056"/>
      <c r="RHI6" s="1056"/>
      <c r="RHJ6" s="1056"/>
      <c r="RHK6" s="1056"/>
      <c r="RHL6" s="1056"/>
      <c r="RHM6" s="1056"/>
      <c r="RHN6" s="1056"/>
      <c r="RHO6" s="1056"/>
      <c r="RHP6" s="1056"/>
      <c r="RHQ6" s="1056"/>
      <c r="RHR6" s="1056"/>
      <c r="RHS6" s="1056"/>
      <c r="RHT6" s="1056"/>
      <c r="RHU6" s="1056"/>
      <c r="RHV6" s="1056"/>
      <c r="RHW6" s="1056"/>
      <c r="RHX6" s="1056"/>
      <c r="RHY6" s="1056"/>
      <c r="RHZ6" s="1056"/>
      <c r="RIA6" s="1056"/>
      <c r="RIB6" s="1056"/>
      <c r="RIC6" s="1056"/>
      <c r="RID6" s="1056"/>
      <c r="RIE6" s="1056"/>
      <c r="RIF6" s="1056"/>
      <c r="RIG6" s="1056"/>
      <c r="RIH6" s="1056"/>
      <c r="RII6" s="1056"/>
      <c r="RIJ6" s="1056"/>
      <c r="RIK6" s="1056"/>
      <c r="RIL6" s="1056"/>
      <c r="RIM6" s="1056"/>
      <c r="RIN6" s="1056"/>
      <c r="RIO6" s="1056"/>
      <c r="RIP6" s="1056"/>
      <c r="RIQ6" s="1056"/>
      <c r="RIR6" s="1056"/>
      <c r="RIS6" s="1056"/>
      <c r="RIT6" s="1056"/>
      <c r="RIU6" s="1056"/>
      <c r="RIV6" s="1056"/>
      <c r="RIW6" s="1056"/>
      <c r="RIX6" s="1056"/>
      <c r="RIY6" s="1056"/>
      <c r="RIZ6" s="1056"/>
      <c r="RJA6" s="1056"/>
      <c r="RJB6" s="1056"/>
      <c r="RJC6" s="1056"/>
      <c r="RJD6" s="1056"/>
      <c r="RJE6" s="1056"/>
      <c r="RJF6" s="1056"/>
      <c r="RJG6" s="1056"/>
      <c r="RJH6" s="1056"/>
      <c r="RJI6" s="1056"/>
      <c r="RJJ6" s="1056"/>
      <c r="RJK6" s="1056"/>
      <c r="RJL6" s="1056"/>
      <c r="RJM6" s="1056"/>
      <c r="RJN6" s="1056"/>
      <c r="RJO6" s="1056"/>
      <c r="RJP6" s="1056"/>
      <c r="RJQ6" s="1056"/>
      <c r="RJR6" s="1056"/>
      <c r="RJS6" s="1056"/>
      <c r="RJT6" s="1056"/>
      <c r="RJU6" s="1056"/>
      <c r="RJV6" s="1056"/>
      <c r="RJW6" s="1056"/>
      <c r="RJX6" s="1056"/>
      <c r="RJY6" s="1056"/>
      <c r="RJZ6" s="1056"/>
      <c r="RKA6" s="1056"/>
      <c r="RKB6" s="1056"/>
      <c r="RKC6" s="1056"/>
      <c r="RKD6" s="1056"/>
      <c r="RKE6" s="1056"/>
      <c r="RKF6" s="1056"/>
      <c r="RKG6" s="1056"/>
      <c r="RKH6" s="1056"/>
      <c r="RKI6" s="1056"/>
      <c r="RKJ6" s="1056"/>
      <c r="RKK6" s="1056"/>
      <c r="RKL6" s="1056"/>
      <c r="RKM6" s="1056"/>
      <c r="RKN6" s="1056"/>
      <c r="RKO6" s="1056"/>
      <c r="RKP6" s="1056"/>
      <c r="RKQ6" s="1056"/>
      <c r="RKR6" s="1056"/>
      <c r="RKS6" s="1056"/>
      <c r="RKT6" s="1056"/>
      <c r="RKU6" s="1056"/>
      <c r="RKV6" s="1056"/>
      <c r="RKW6" s="1056"/>
      <c r="RKX6" s="1056"/>
      <c r="RKY6" s="1056"/>
      <c r="RKZ6" s="1056"/>
      <c r="RLA6" s="1056"/>
      <c r="RLB6" s="1056"/>
      <c r="RLC6" s="1056"/>
      <c r="RLD6" s="1056"/>
      <c r="RLE6" s="1056"/>
      <c r="RLF6" s="1056"/>
      <c r="RLG6" s="1056"/>
      <c r="RLH6" s="1056"/>
      <c r="RLI6" s="1056"/>
      <c r="RLJ6" s="1056"/>
      <c r="RLK6" s="1056"/>
      <c r="RLL6" s="1056"/>
      <c r="RLM6" s="1056"/>
      <c r="RLN6" s="1056"/>
      <c r="RLO6" s="1056"/>
      <c r="RLP6" s="1056"/>
      <c r="RLQ6" s="1056"/>
      <c r="RLR6" s="1056"/>
      <c r="RLS6" s="1056"/>
      <c r="RLT6" s="1056"/>
      <c r="RLU6" s="1056"/>
      <c r="RLV6" s="1056"/>
      <c r="RLW6" s="1056"/>
      <c r="RLX6" s="1056"/>
      <c r="RLY6" s="1056"/>
      <c r="RLZ6" s="1056"/>
      <c r="RMA6" s="1056"/>
      <c r="RMB6" s="1056"/>
      <c r="RMC6" s="1056"/>
      <c r="RMD6" s="1056"/>
      <c r="RME6" s="1056"/>
      <c r="RMF6" s="1056"/>
      <c r="RMG6" s="1056"/>
      <c r="RMH6" s="1056"/>
      <c r="RMI6" s="1056"/>
      <c r="RMJ6" s="1056"/>
      <c r="RMK6" s="1056"/>
      <c r="RML6" s="1056"/>
      <c r="RMM6" s="1056"/>
      <c r="RMN6" s="1056"/>
      <c r="RMO6" s="1056"/>
      <c r="RMP6" s="1056"/>
      <c r="RMQ6" s="1056"/>
      <c r="RMR6" s="1056"/>
      <c r="RMS6" s="1056"/>
      <c r="RMT6" s="1056"/>
      <c r="RMU6" s="1056"/>
      <c r="RMV6" s="1056"/>
      <c r="RMW6" s="1056"/>
      <c r="RMX6" s="1056"/>
      <c r="RMY6" s="1056"/>
      <c r="RMZ6" s="1056"/>
      <c r="RNA6" s="1056"/>
      <c r="RNB6" s="1056"/>
      <c r="RNC6" s="1056"/>
      <c r="RND6" s="1056"/>
      <c r="RNE6" s="1056"/>
      <c r="RNF6" s="1056"/>
      <c r="RNG6" s="1056"/>
      <c r="RNH6" s="1056"/>
      <c r="RNI6" s="1056"/>
      <c r="RNJ6" s="1056"/>
      <c r="RNK6" s="1056"/>
      <c r="RNL6" s="1056"/>
      <c r="RNM6" s="1056"/>
      <c r="RNN6" s="1056"/>
      <c r="RNO6" s="1056"/>
      <c r="RNP6" s="1056"/>
      <c r="RNQ6" s="1056"/>
      <c r="RNR6" s="1056"/>
      <c r="RNS6" s="1056"/>
      <c r="RNT6" s="1056"/>
      <c r="RNU6" s="1056"/>
      <c r="RNV6" s="1056"/>
      <c r="RNW6" s="1056"/>
      <c r="RNX6" s="1056"/>
      <c r="RNY6" s="1056"/>
      <c r="RNZ6" s="1056"/>
      <c r="ROA6" s="1056"/>
      <c r="ROB6" s="1056"/>
      <c r="ROC6" s="1056"/>
      <c r="ROD6" s="1056"/>
      <c r="ROE6" s="1056"/>
      <c r="ROF6" s="1056"/>
      <c r="ROG6" s="1056"/>
      <c r="ROH6" s="1056"/>
      <c r="ROI6" s="1056"/>
      <c r="ROJ6" s="1056"/>
      <c r="ROK6" s="1056"/>
      <c r="ROL6" s="1056"/>
      <c r="ROM6" s="1056"/>
      <c r="RON6" s="1056"/>
      <c r="ROO6" s="1056"/>
      <c r="ROP6" s="1056"/>
      <c r="ROQ6" s="1056"/>
      <c r="ROR6" s="1056"/>
      <c r="ROS6" s="1056"/>
      <c r="ROT6" s="1056"/>
      <c r="ROU6" s="1056"/>
      <c r="ROV6" s="1056"/>
      <c r="ROW6" s="1056"/>
      <c r="ROX6" s="1056"/>
      <c r="ROY6" s="1056"/>
      <c r="ROZ6" s="1056"/>
      <c r="RPA6" s="1056"/>
      <c r="RPB6" s="1056"/>
      <c r="RPC6" s="1056"/>
      <c r="RPD6" s="1056"/>
      <c r="RPE6" s="1056"/>
      <c r="RPF6" s="1056"/>
      <c r="RPG6" s="1056"/>
      <c r="RPH6" s="1056"/>
      <c r="RPI6" s="1056"/>
      <c r="RPJ6" s="1056"/>
      <c r="RPK6" s="1056"/>
      <c r="RPL6" s="1056"/>
      <c r="RPM6" s="1056"/>
      <c r="RPN6" s="1056"/>
      <c r="RPO6" s="1056"/>
      <c r="RPP6" s="1056"/>
      <c r="RPQ6" s="1056"/>
      <c r="RPR6" s="1056"/>
      <c r="RPS6" s="1056"/>
      <c r="RPT6" s="1056"/>
      <c r="RPU6" s="1056"/>
      <c r="RPV6" s="1056"/>
      <c r="RPW6" s="1056"/>
      <c r="RPX6" s="1056"/>
      <c r="RPY6" s="1056"/>
      <c r="RPZ6" s="1056"/>
      <c r="RQA6" s="1056"/>
      <c r="RQB6" s="1056"/>
      <c r="RQC6" s="1056"/>
      <c r="RQD6" s="1056"/>
      <c r="RQE6" s="1056"/>
      <c r="RQF6" s="1056"/>
      <c r="RQG6" s="1056"/>
      <c r="RQH6" s="1056"/>
      <c r="RQI6" s="1056"/>
      <c r="RQJ6" s="1056"/>
      <c r="RQK6" s="1056"/>
      <c r="RQL6" s="1056"/>
      <c r="RQM6" s="1056"/>
      <c r="RQN6" s="1056"/>
      <c r="RQO6" s="1056"/>
      <c r="RQP6" s="1056"/>
      <c r="RQQ6" s="1056"/>
      <c r="RQR6" s="1056"/>
      <c r="RQS6" s="1056"/>
      <c r="RQT6" s="1056"/>
      <c r="RQU6" s="1056"/>
      <c r="RQV6" s="1056"/>
      <c r="RQW6" s="1056"/>
      <c r="RQX6" s="1056"/>
      <c r="RQY6" s="1056"/>
      <c r="RQZ6" s="1056"/>
      <c r="RRA6" s="1056"/>
      <c r="RRB6" s="1056"/>
      <c r="RRC6" s="1056"/>
      <c r="RRD6" s="1056"/>
      <c r="RRE6" s="1056"/>
      <c r="RRF6" s="1056"/>
      <c r="RRG6" s="1056"/>
      <c r="RRH6" s="1056"/>
      <c r="RRI6" s="1056"/>
      <c r="RRJ6" s="1056"/>
      <c r="RRK6" s="1056"/>
      <c r="RRL6" s="1056"/>
      <c r="RRM6" s="1056"/>
      <c r="RRN6" s="1056"/>
      <c r="RRO6" s="1056"/>
      <c r="RRP6" s="1056"/>
      <c r="RRQ6" s="1056"/>
      <c r="RRR6" s="1056"/>
      <c r="RRS6" s="1056"/>
      <c r="RRT6" s="1056"/>
      <c r="RRU6" s="1056"/>
      <c r="RRV6" s="1056"/>
      <c r="RRW6" s="1056"/>
      <c r="RRX6" s="1056"/>
      <c r="RRY6" s="1056"/>
      <c r="RRZ6" s="1056"/>
      <c r="RSA6" s="1056"/>
      <c r="RSB6" s="1056"/>
      <c r="RSC6" s="1056"/>
      <c r="RSD6" s="1056"/>
      <c r="RSE6" s="1056"/>
      <c r="RSF6" s="1056"/>
      <c r="RSG6" s="1056"/>
      <c r="RSH6" s="1056"/>
      <c r="RSI6" s="1056"/>
      <c r="RSJ6" s="1056"/>
      <c r="RSK6" s="1056"/>
      <c r="RSL6" s="1056"/>
      <c r="RSM6" s="1056"/>
      <c r="RSN6" s="1056"/>
      <c r="RSO6" s="1056"/>
      <c r="RSP6" s="1056"/>
      <c r="RSQ6" s="1056"/>
      <c r="RSR6" s="1056"/>
      <c r="RSS6" s="1056"/>
      <c r="RST6" s="1056"/>
      <c r="RSU6" s="1056"/>
      <c r="RSV6" s="1056"/>
      <c r="RSW6" s="1056"/>
      <c r="RSX6" s="1056"/>
      <c r="RSY6" s="1056"/>
      <c r="RSZ6" s="1056"/>
      <c r="RTA6" s="1056"/>
      <c r="RTB6" s="1056"/>
      <c r="RTC6" s="1056"/>
      <c r="RTD6" s="1056"/>
      <c r="RTE6" s="1056"/>
      <c r="RTF6" s="1056"/>
      <c r="RTG6" s="1056"/>
      <c r="RTH6" s="1056"/>
      <c r="RTI6" s="1056"/>
      <c r="RTJ6" s="1056"/>
      <c r="RTK6" s="1056"/>
      <c r="RTL6" s="1056"/>
      <c r="RTM6" s="1056"/>
      <c r="RTN6" s="1056"/>
      <c r="RTO6" s="1056"/>
      <c r="RTP6" s="1056"/>
      <c r="RTQ6" s="1056"/>
      <c r="RTR6" s="1056"/>
      <c r="RTS6" s="1056"/>
      <c r="RTT6" s="1056"/>
      <c r="RTU6" s="1056"/>
      <c r="RTV6" s="1056"/>
      <c r="RTW6" s="1056"/>
      <c r="RTX6" s="1056"/>
      <c r="RTY6" s="1056"/>
      <c r="RTZ6" s="1056"/>
      <c r="RUA6" s="1056"/>
      <c r="RUB6" s="1056"/>
      <c r="RUC6" s="1056"/>
      <c r="RUD6" s="1056"/>
      <c r="RUE6" s="1056"/>
      <c r="RUF6" s="1056"/>
      <c r="RUG6" s="1056"/>
      <c r="RUH6" s="1056"/>
      <c r="RUI6" s="1056"/>
      <c r="RUJ6" s="1056"/>
      <c r="RUK6" s="1056"/>
      <c r="RUL6" s="1056"/>
      <c r="RUM6" s="1056"/>
      <c r="RUN6" s="1056"/>
      <c r="RUO6" s="1056"/>
      <c r="RUP6" s="1056"/>
      <c r="RUQ6" s="1056"/>
      <c r="RUR6" s="1056"/>
      <c r="RUS6" s="1056"/>
      <c r="RUT6" s="1056"/>
      <c r="RUU6" s="1056"/>
      <c r="RUV6" s="1056"/>
      <c r="RUW6" s="1056"/>
      <c r="RUX6" s="1056"/>
      <c r="RUY6" s="1056"/>
      <c r="RUZ6" s="1056"/>
      <c r="RVA6" s="1056"/>
      <c r="RVB6" s="1056"/>
      <c r="RVC6" s="1056"/>
      <c r="RVD6" s="1056"/>
      <c r="RVE6" s="1056"/>
      <c r="RVF6" s="1056"/>
      <c r="RVG6" s="1056"/>
      <c r="RVH6" s="1056"/>
      <c r="RVI6" s="1056"/>
      <c r="RVJ6" s="1056"/>
      <c r="RVK6" s="1056"/>
      <c r="RVL6" s="1056"/>
      <c r="RVM6" s="1056"/>
      <c r="RVN6" s="1056"/>
      <c r="RVO6" s="1056"/>
      <c r="RVP6" s="1056"/>
      <c r="RVQ6" s="1056"/>
      <c r="RVR6" s="1056"/>
      <c r="RVS6" s="1056"/>
      <c r="RVT6" s="1056"/>
      <c r="RVU6" s="1056"/>
      <c r="RVV6" s="1056"/>
      <c r="RVW6" s="1056"/>
      <c r="RVX6" s="1056"/>
      <c r="RVY6" s="1056"/>
      <c r="RVZ6" s="1056"/>
      <c r="RWA6" s="1056"/>
      <c r="RWB6" s="1056"/>
      <c r="RWC6" s="1056"/>
      <c r="RWD6" s="1056"/>
      <c r="RWE6" s="1056"/>
      <c r="RWF6" s="1056"/>
      <c r="RWG6" s="1056"/>
      <c r="RWH6" s="1056"/>
      <c r="RWI6" s="1056"/>
      <c r="RWJ6" s="1056"/>
      <c r="RWK6" s="1056"/>
      <c r="RWL6" s="1056"/>
      <c r="RWM6" s="1056"/>
      <c r="RWN6" s="1056"/>
      <c r="RWO6" s="1056"/>
      <c r="RWP6" s="1056"/>
      <c r="RWQ6" s="1056"/>
      <c r="RWR6" s="1056"/>
      <c r="RWS6" s="1056"/>
      <c r="RWT6" s="1056"/>
      <c r="RWU6" s="1056"/>
      <c r="RWV6" s="1056"/>
      <c r="RWW6" s="1056"/>
      <c r="RWX6" s="1056"/>
      <c r="RWY6" s="1056"/>
      <c r="RWZ6" s="1056"/>
      <c r="RXA6" s="1056"/>
      <c r="RXB6" s="1056"/>
      <c r="RXC6" s="1056"/>
      <c r="RXD6" s="1056"/>
      <c r="RXE6" s="1056"/>
      <c r="RXF6" s="1056"/>
      <c r="RXG6" s="1056"/>
      <c r="RXH6" s="1056"/>
      <c r="RXI6" s="1056"/>
      <c r="RXJ6" s="1056"/>
      <c r="RXK6" s="1056"/>
      <c r="RXL6" s="1056"/>
      <c r="RXM6" s="1056"/>
      <c r="RXN6" s="1056"/>
      <c r="RXO6" s="1056"/>
      <c r="RXP6" s="1056"/>
      <c r="RXQ6" s="1056"/>
      <c r="RXR6" s="1056"/>
      <c r="RXS6" s="1056"/>
      <c r="RXT6" s="1056"/>
      <c r="RXU6" s="1056"/>
      <c r="RXV6" s="1056"/>
      <c r="RXW6" s="1056"/>
      <c r="RXX6" s="1056"/>
      <c r="RXY6" s="1056"/>
      <c r="RXZ6" s="1056"/>
      <c r="RYA6" s="1056"/>
      <c r="RYB6" s="1056"/>
      <c r="RYC6" s="1056"/>
      <c r="RYD6" s="1056"/>
      <c r="RYE6" s="1056"/>
      <c r="RYF6" s="1056"/>
      <c r="RYG6" s="1056"/>
      <c r="RYH6" s="1056"/>
      <c r="RYI6" s="1056"/>
      <c r="RYJ6" s="1056"/>
      <c r="RYK6" s="1056"/>
      <c r="RYL6" s="1056"/>
      <c r="RYM6" s="1056"/>
      <c r="RYN6" s="1056"/>
      <c r="RYO6" s="1056"/>
      <c r="RYP6" s="1056"/>
      <c r="RYQ6" s="1056"/>
      <c r="RYR6" s="1056"/>
      <c r="RYS6" s="1056"/>
      <c r="RYT6" s="1056"/>
      <c r="RYU6" s="1056"/>
      <c r="RYV6" s="1056"/>
      <c r="RYW6" s="1056"/>
      <c r="RYX6" s="1056"/>
      <c r="RYY6" s="1056"/>
      <c r="RYZ6" s="1056"/>
      <c r="RZA6" s="1056"/>
      <c r="RZB6" s="1056"/>
      <c r="RZC6" s="1056"/>
      <c r="RZD6" s="1056"/>
      <c r="RZE6" s="1056"/>
      <c r="RZF6" s="1056"/>
      <c r="RZG6" s="1056"/>
      <c r="RZH6" s="1056"/>
      <c r="RZI6" s="1056"/>
      <c r="RZJ6" s="1056"/>
      <c r="RZK6" s="1056"/>
      <c r="RZL6" s="1056"/>
      <c r="RZM6" s="1056"/>
      <c r="RZN6" s="1056"/>
      <c r="RZO6" s="1056"/>
      <c r="RZP6" s="1056"/>
      <c r="RZQ6" s="1056"/>
      <c r="RZR6" s="1056"/>
      <c r="RZS6" s="1056"/>
      <c r="RZT6" s="1056"/>
      <c r="RZU6" s="1056"/>
      <c r="RZV6" s="1056"/>
      <c r="RZW6" s="1056"/>
      <c r="RZX6" s="1056"/>
      <c r="RZY6" s="1056"/>
      <c r="RZZ6" s="1056"/>
      <c r="SAA6" s="1056"/>
      <c r="SAB6" s="1056"/>
      <c r="SAC6" s="1056"/>
      <c r="SAD6" s="1056"/>
      <c r="SAE6" s="1056"/>
      <c r="SAF6" s="1056"/>
      <c r="SAG6" s="1056"/>
      <c r="SAH6" s="1056"/>
      <c r="SAI6" s="1056"/>
      <c r="SAJ6" s="1056"/>
      <c r="SAK6" s="1056"/>
      <c r="SAL6" s="1056"/>
      <c r="SAM6" s="1056"/>
      <c r="SAN6" s="1056"/>
      <c r="SAO6" s="1056"/>
      <c r="SAP6" s="1056"/>
      <c r="SAQ6" s="1056"/>
      <c r="SAR6" s="1056"/>
      <c r="SAS6" s="1056"/>
      <c r="SAT6" s="1056"/>
      <c r="SAU6" s="1056"/>
      <c r="SAV6" s="1056"/>
      <c r="SAW6" s="1056"/>
      <c r="SAX6" s="1056"/>
      <c r="SAY6" s="1056"/>
      <c r="SAZ6" s="1056"/>
      <c r="SBA6" s="1056"/>
      <c r="SBB6" s="1056"/>
      <c r="SBC6" s="1056"/>
      <c r="SBD6" s="1056"/>
      <c r="SBE6" s="1056"/>
      <c r="SBF6" s="1056"/>
      <c r="SBG6" s="1056"/>
      <c r="SBH6" s="1056"/>
      <c r="SBI6" s="1056"/>
      <c r="SBJ6" s="1056"/>
      <c r="SBK6" s="1056"/>
      <c r="SBL6" s="1056"/>
      <c r="SBM6" s="1056"/>
      <c r="SBN6" s="1056"/>
      <c r="SBO6" s="1056"/>
      <c r="SBP6" s="1056"/>
      <c r="SBQ6" s="1056"/>
      <c r="SBR6" s="1056"/>
      <c r="SBS6" s="1056"/>
      <c r="SBT6" s="1056"/>
      <c r="SBU6" s="1056"/>
      <c r="SBV6" s="1056"/>
      <c r="SBW6" s="1056"/>
      <c r="SBX6" s="1056"/>
      <c r="SBY6" s="1056"/>
      <c r="SBZ6" s="1056"/>
      <c r="SCA6" s="1056"/>
      <c r="SCB6" s="1056"/>
      <c r="SCC6" s="1056"/>
      <c r="SCD6" s="1056"/>
      <c r="SCE6" s="1056"/>
      <c r="SCF6" s="1056"/>
      <c r="SCG6" s="1056"/>
      <c r="SCH6" s="1056"/>
      <c r="SCI6" s="1056"/>
      <c r="SCJ6" s="1056"/>
      <c r="SCK6" s="1056"/>
      <c r="SCL6" s="1056"/>
      <c r="SCM6" s="1056"/>
      <c r="SCN6" s="1056"/>
      <c r="SCO6" s="1056"/>
      <c r="SCP6" s="1056"/>
      <c r="SCQ6" s="1056"/>
      <c r="SCR6" s="1056"/>
      <c r="SCS6" s="1056"/>
      <c r="SCT6" s="1056"/>
      <c r="SCU6" s="1056"/>
      <c r="SCV6" s="1056"/>
      <c r="SCW6" s="1056"/>
      <c r="SCX6" s="1056"/>
      <c r="SCY6" s="1056"/>
      <c r="SCZ6" s="1056"/>
      <c r="SDA6" s="1056"/>
      <c r="SDB6" s="1056"/>
      <c r="SDC6" s="1056"/>
      <c r="SDD6" s="1056"/>
      <c r="SDE6" s="1056"/>
      <c r="SDF6" s="1056"/>
      <c r="SDG6" s="1056"/>
      <c r="SDH6" s="1056"/>
      <c r="SDI6" s="1056"/>
      <c r="SDJ6" s="1056"/>
      <c r="SDK6" s="1056"/>
      <c r="SDL6" s="1056"/>
      <c r="SDM6" s="1056"/>
      <c r="SDN6" s="1056"/>
      <c r="SDO6" s="1056"/>
      <c r="SDP6" s="1056"/>
      <c r="SDQ6" s="1056"/>
      <c r="SDR6" s="1056"/>
      <c r="SDS6" s="1056"/>
      <c r="SDT6" s="1056"/>
      <c r="SDU6" s="1056"/>
      <c r="SDV6" s="1056"/>
      <c r="SDW6" s="1056"/>
      <c r="SDX6" s="1056"/>
      <c r="SDY6" s="1056"/>
      <c r="SDZ6" s="1056"/>
      <c r="SEA6" s="1056"/>
      <c r="SEB6" s="1056"/>
      <c r="SEC6" s="1056"/>
      <c r="SED6" s="1056"/>
      <c r="SEE6" s="1056"/>
      <c r="SEF6" s="1056"/>
      <c r="SEG6" s="1056"/>
      <c r="SEH6" s="1056"/>
      <c r="SEI6" s="1056"/>
      <c r="SEJ6" s="1056"/>
      <c r="SEK6" s="1056"/>
      <c r="SEL6" s="1056"/>
      <c r="SEM6" s="1056"/>
      <c r="SEN6" s="1056"/>
      <c r="SEO6" s="1056"/>
      <c r="SEP6" s="1056"/>
      <c r="SEQ6" s="1056"/>
      <c r="SER6" s="1056"/>
      <c r="SES6" s="1056"/>
      <c r="SET6" s="1056"/>
      <c r="SEU6" s="1056"/>
      <c r="SEV6" s="1056"/>
      <c r="SEW6" s="1056"/>
      <c r="SEX6" s="1056"/>
      <c r="SEY6" s="1056"/>
      <c r="SEZ6" s="1056"/>
      <c r="SFA6" s="1056"/>
      <c r="SFB6" s="1056"/>
      <c r="SFC6" s="1056"/>
      <c r="SFD6" s="1056"/>
      <c r="SFE6" s="1056"/>
      <c r="SFF6" s="1056"/>
      <c r="SFG6" s="1056"/>
      <c r="SFH6" s="1056"/>
      <c r="SFI6" s="1056"/>
      <c r="SFJ6" s="1056"/>
      <c r="SFK6" s="1056"/>
      <c r="SFL6" s="1056"/>
      <c r="SFM6" s="1056"/>
      <c r="SFN6" s="1056"/>
      <c r="SFO6" s="1056"/>
      <c r="SFP6" s="1056"/>
      <c r="SFQ6" s="1056"/>
      <c r="SFR6" s="1056"/>
      <c r="SFS6" s="1056"/>
      <c r="SFT6" s="1056"/>
      <c r="SFU6" s="1056"/>
      <c r="SFV6" s="1056"/>
      <c r="SFW6" s="1056"/>
      <c r="SFX6" s="1056"/>
      <c r="SFY6" s="1056"/>
      <c r="SFZ6" s="1056"/>
      <c r="SGA6" s="1056"/>
      <c r="SGB6" s="1056"/>
      <c r="SGC6" s="1056"/>
      <c r="SGD6" s="1056"/>
      <c r="SGE6" s="1056"/>
      <c r="SGF6" s="1056"/>
      <c r="SGG6" s="1056"/>
      <c r="SGH6" s="1056"/>
      <c r="SGI6" s="1056"/>
      <c r="SGJ6" s="1056"/>
      <c r="SGK6" s="1056"/>
      <c r="SGL6" s="1056"/>
      <c r="SGM6" s="1056"/>
      <c r="SGN6" s="1056"/>
      <c r="SGO6" s="1056"/>
      <c r="SGP6" s="1056"/>
      <c r="SGQ6" s="1056"/>
      <c r="SGR6" s="1056"/>
      <c r="SGS6" s="1056"/>
      <c r="SGT6" s="1056"/>
      <c r="SGU6" s="1056"/>
      <c r="SGV6" s="1056"/>
      <c r="SGW6" s="1056"/>
      <c r="SGX6" s="1056"/>
      <c r="SGY6" s="1056"/>
      <c r="SGZ6" s="1056"/>
      <c r="SHA6" s="1056"/>
      <c r="SHB6" s="1056"/>
      <c r="SHC6" s="1056"/>
      <c r="SHD6" s="1056"/>
      <c r="SHE6" s="1056"/>
      <c r="SHF6" s="1056"/>
      <c r="SHG6" s="1056"/>
      <c r="SHH6" s="1056"/>
      <c r="SHI6" s="1056"/>
      <c r="SHJ6" s="1056"/>
      <c r="SHK6" s="1056"/>
      <c r="SHL6" s="1056"/>
      <c r="SHM6" s="1056"/>
      <c r="SHN6" s="1056"/>
      <c r="SHO6" s="1056"/>
      <c r="SHP6" s="1056"/>
      <c r="SHQ6" s="1056"/>
      <c r="SHR6" s="1056"/>
      <c r="SHS6" s="1056"/>
      <c r="SHT6" s="1056"/>
      <c r="SHU6" s="1056"/>
      <c r="SHV6" s="1056"/>
      <c r="SHW6" s="1056"/>
      <c r="SHX6" s="1056"/>
      <c r="SHY6" s="1056"/>
      <c r="SHZ6" s="1056"/>
      <c r="SIA6" s="1056"/>
      <c r="SIB6" s="1056"/>
      <c r="SIC6" s="1056"/>
      <c r="SID6" s="1056"/>
      <c r="SIE6" s="1056"/>
      <c r="SIF6" s="1056"/>
      <c r="SIG6" s="1056"/>
      <c r="SIH6" s="1056"/>
      <c r="SII6" s="1056"/>
      <c r="SIJ6" s="1056"/>
      <c r="SIK6" s="1056"/>
      <c r="SIL6" s="1056"/>
      <c r="SIM6" s="1056"/>
      <c r="SIN6" s="1056"/>
      <c r="SIO6" s="1056"/>
      <c r="SIP6" s="1056"/>
      <c r="SIQ6" s="1056"/>
      <c r="SIR6" s="1056"/>
      <c r="SIS6" s="1056"/>
      <c r="SIT6" s="1056"/>
      <c r="SIU6" s="1056"/>
      <c r="SIV6" s="1056"/>
      <c r="SIW6" s="1056"/>
      <c r="SIX6" s="1056"/>
      <c r="SIY6" s="1056"/>
      <c r="SIZ6" s="1056"/>
      <c r="SJA6" s="1056"/>
      <c r="SJB6" s="1056"/>
      <c r="SJC6" s="1056"/>
      <c r="SJD6" s="1056"/>
      <c r="SJE6" s="1056"/>
      <c r="SJF6" s="1056"/>
      <c r="SJG6" s="1056"/>
      <c r="SJH6" s="1056"/>
      <c r="SJI6" s="1056"/>
      <c r="SJJ6" s="1056"/>
      <c r="SJK6" s="1056"/>
      <c r="SJL6" s="1056"/>
      <c r="SJM6" s="1056"/>
      <c r="SJN6" s="1056"/>
      <c r="SJO6" s="1056"/>
      <c r="SJP6" s="1056"/>
      <c r="SJQ6" s="1056"/>
      <c r="SJR6" s="1056"/>
      <c r="SJS6" s="1056"/>
      <c r="SJT6" s="1056"/>
      <c r="SJU6" s="1056"/>
      <c r="SJV6" s="1056"/>
      <c r="SJW6" s="1056"/>
      <c r="SJX6" s="1056"/>
      <c r="SJY6" s="1056"/>
      <c r="SJZ6" s="1056"/>
      <c r="SKA6" s="1056"/>
      <c r="SKB6" s="1056"/>
      <c r="SKC6" s="1056"/>
      <c r="SKD6" s="1056"/>
      <c r="SKE6" s="1056"/>
      <c r="SKF6" s="1056"/>
      <c r="SKG6" s="1056"/>
      <c r="SKH6" s="1056"/>
      <c r="SKI6" s="1056"/>
      <c r="SKJ6" s="1056"/>
      <c r="SKK6" s="1056"/>
      <c r="SKL6" s="1056"/>
      <c r="SKM6" s="1056"/>
      <c r="SKN6" s="1056"/>
      <c r="SKO6" s="1056"/>
      <c r="SKP6" s="1056"/>
      <c r="SKQ6" s="1056"/>
      <c r="SKR6" s="1056"/>
      <c r="SKS6" s="1056"/>
      <c r="SKT6" s="1056"/>
      <c r="SKU6" s="1056"/>
      <c r="SKV6" s="1056"/>
      <c r="SKW6" s="1056"/>
      <c r="SKX6" s="1056"/>
      <c r="SKY6" s="1056"/>
      <c r="SKZ6" s="1056"/>
      <c r="SLA6" s="1056"/>
      <c r="SLB6" s="1056"/>
      <c r="SLC6" s="1056"/>
      <c r="SLD6" s="1056"/>
      <c r="SLE6" s="1056"/>
      <c r="SLF6" s="1056"/>
      <c r="SLG6" s="1056"/>
      <c r="SLH6" s="1056"/>
      <c r="SLI6" s="1056"/>
      <c r="SLJ6" s="1056"/>
      <c r="SLK6" s="1056"/>
      <c r="SLL6" s="1056"/>
      <c r="SLM6" s="1056"/>
      <c r="SLN6" s="1056"/>
      <c r="SLO6" s="1056"/>
      <c r="SLP6" s="1056"/>
      <c r="SLQ6" s="1056"/>
      <c r="SLR6" s="1056"/>
      <c r="SLS6" s="1056"/>
      <c r="SLT6" s="1056"/>
      <c r="SLU6" s="1056"/>
      <c r="SLV6" s="1056"/>
      <c r="SLW6" s="1056"/>
      <c r="SLX6" s="1056"/>
      <c r="SLY6" s="1056"/>
      <c r="SLZ6" s="1056"/>
      <c r="SMA6" s="1056"/>
      <c r="SMB6" s="1056"/>
      <c r="SMC6" s="1056"/>
      <c r="SMD6" s="1056"/>
      <c r="SME6" s="1056"/>
      <c r="SMF6" s="1056"/>
      <c r="SMG6" s="1056"/>
      <c r="SMH6" s="1056"/>
      <c r="SMI6" s="1056"/>
      <c r="SMJ6" s="1056"/>
      <c r="SMK6" s="1056"/>
      <c r="SML6" s="1056"/>
      <c r="SMM6" s="1056"/>
      <c r="SMN6" s="1056"/>
      <c r="SMO6" s="1056"/>
      <c r="SMP6" s="1056"/>
      <c r="SMQ6" s="1056"/>
      <c r="SMR6" s="1056"/>
      <c r="SMS6" s="1056"/>
      <c r="SMT6" s="1056"/>
      <c r="SMU6" s="1056"/>
      <c r="SMV6" s="1056"/>
      <c r="SMW6" s="1056"/>
      <c r="SMX6" s="1056"/>
      <c r="SMY6" s="1056"/>
      <c r="SMZ6" s="1056"/>
      <c r="SNA6" s="1056"/>
      <c r="SNB6" s="1056"/>
      <c r="SNC6" s="1056"/>
      <c r="SND6" s="1056"/>
      <c r="SNE6" s="1056"/>
      <c r="SNF6" s="1056"/>
      <c r="SNG6" s="1056"/>
      <c r="SNH6" s="1056"/>
      <c r="SNI6" s="1056"/>
      <c r="SNJ6" s="1056"/>
      <c r="SNK6" s="1056"/>
      <c r="SNL6" s="1056"/>
      <c r="SNM6" s="1056"/>
      <c r="SNN6" s="1056"/>
      <c r="SNO6" s="1056"/>
      <c r="SNP6" s="1056"/>
      <c r="SNQ6" s="1056"/>
      <c r="SNR6" s="1056"/>
      <c r="SNS6" s="1056"/>
      <c r="SNT6" s="1056"/>
      <c r="SNU6" s="1056"/>
      <c r="SNV6" s="1056"/>
      <c r="SNW6" s="1056"/>
      <c r="SNX6" s="1056"/>
      <c r="SNY6" s="1056"/>
      <c r="SNZ6" s="1056"/>
      <c r="SOA6" s="1056"/>
      <c r="SOB6" s="1056"/>
      <c r="SOC6" s="1056"/>
      <c r="SOD6" s="1056"/>
      <c r="SOE6" s="1056"/>
      <c r="SOF6" s="1056"/>
      <c r="SOG6" s="1056"/>
      <c r="SOH6" s="1056"/>
      <c r="SOI6" s="1056"/>
      <c r="SOJ6" s="1056"/>
      <c r="SOK6" s="1056"/>
      <c r="SOL6" s="1056"/>
      <c r="SOM6" s="1056"/>
      <c r="SON6" s="1056"/>
      <c r="SOO6" s="1056"/>
      <c r="SOP6" s="1056"/>
      <c r="SOQ6" s="1056"/>
      <c r="SOR6" s="1056"/>
      <c r="SOS6" s="1056"/>
      <c r="SOT6" s="1056"/>
      <c r="SOU6" s="1056"/>
      <c r="SOV6" s="1056"/>
      <c r="SOW6" s="1056"/>
      <c r="SOX6" s="1056"/>
      <c r="SOY6" s="1056"/>
      <c r="SOZ6" s="1056"/>
      <c r="SPA6" s="1056"/>
      <c r="SPB6" s="1056"/>
      <c r="SPC6" s="1056"/>
      <c r="SPD6" s="1056"/>
      <c r="SPE6" s="1056"/>
      <c r="SPF6" s="1056"/>
      <c r="SPG6" s="1056"/>
      <c r="SPH6" s="1056"/>
      <c r="SPI6" s="1056"/>
      <c r="SPJ6" s="1056"/>
      <c r="SPK6" s="1056"/>
      <c r="SPL6" s="1056"/>
      <c r="SPM6" s="1056"/>
      <c r="SPN6" s="1056"/>
      <c r="SPO6" s="1056"/>
      <c r="SPP6" s="1056"/>
      <c r="SPQ6" s="1056"/>
      <c r="SPR6" s="1056"/>
      <c r="SPS6" s="1056"/>
      <c r="SPT6" s="1056"/>
      <c r="SPU6" s="1056"/>
      <c r="SPV6" s="1056"/>
      <c r="SPW6" s="1056"/>
      <c r="SPX6" s="1056"/>
      <c r="SPY6" s="1056"/>
      <c r="SPZ6" s="1056"/>
      <c r="SQA6" s="1056"/>
      <c r="SQB6" s="1056"/>
      <c r="SQC6" s="1056"/>
      <c r="SQD6" s="1056"/>
      <c r="SQE6" s="1056"/>
      <c r="SQF6" s="1056"/>
      <c r="SQG6" s="1056"/>
      <c r="SQH6" s="1056"/>
      <c r="SQI6" s="1056"/>
      <c r="SQJ6" s="1056"/>
      <c r="SQK6" s="1056"/>
      <c r="SQL6" s="1056"/>
      <c r="SQM6" s="1056"/>
      <c r="SQN6" s="1056"/>
      <c r="SQO6" s="1056"/>
      <c r="SQP6" s="1056"/>
      <c r="SQQ6" s="1056"/>
      <c r="SQR6" s="1056"/>
      <c r="SQS6" s="1056"/>
      <c r="SQT6" s="1056"/>
      <c r="SQU6" s="1056"/>
      <c r="SQV6" s="1056"/>
      <c r="SQW6" s="1056"/>
      <c r="SQX6" s="1056"/>
      <c r="SQY6" s="1056"/>
      <c r="SQZ6" s="1056"/>
      <c r="SRA6" s="1056"/>
      <c r="SRB6" s="1056"/>
      <c r="SRC6" s="1056"/>
      <c r="SRD6" s="1056"/>
      <c r="SRE6" s="1056"/>
      <c r="SRF6" s="1056"/>
      <c r="SRG6" s="1056"/>
      <c r="SRH6" s="1056"/>
      <c r="SRI6" s="1056"/>
      <c r="SRJ6" s="1056"/>
      <c r="SRK6" s="1056"/>
      <c r="SRL6" s="1056"/>
      <c r="SRM6" s="1056"/>
      <c r="SRN6" s="1056"/>
      <c r="SRO6" s="1056"/>
      <c r="SRP6" s="1056"/>
      <c r="SRQ6" s="1056"/>
      <c r="SRR6" s="1056"/>
      <c r="SRS6" s="1056"/>
      <c r="SRT6" s="1056"/>
      <c r="SRU6" s="1056"/>
      <c r="SRV6" s="1056"/>
      <c r="SRW6" s="1056"/>
      <c r="SRX6" s="1056"/>
      <c r="SRY6" s="1056"/>
      <c r="SRZ6" s="1056"/>
      <c r="SSA6" s="1056"/>
      <c r="SSB6" s="1056"/>
      <c r="SSC6" s="1056"/>
      <c r="SSD6" s="1056"/>
      <c r="SSE6" s="1056"/>
      <c r="SSF6" s="1056"/>
      <c r="SSG6" s="1056"/>
      <c r="SSH6" s="1056"/>
      <c r="SSI6" s="1056"/>
      <c r="SSJ6" s="1056"/>
      <c r="SSK6" s="1056"/>
      <c r="SSL6" s="1056"/>
      <c r="SSM6" s="1056"/>
      <c r="SSN6" s="1056"/>
      <c r="SSO6" s="1056"/>
      <c r="SSP6" s="1056"/>
      <c r="SSQ6" s="1056"/>
      <c r="SSR6" s="1056"/>
      <c r="SSS6" s="1056"/>
      <c r="SST6" s="1056"/>
      <c r="SSU6" s="1056"/>
      <c r="SSV6" s="1056"/>
      <c r="SSW6" s="1056"/>
      <c r="SSX6" s="1056"/>
      <c r="SSY6" s="1056"/>
      <c r="SSZ6" s="1056"/>
      <c r="STA6" s="1056"/>
      <c r="STB6" s="1056"/>
      <c r="STC6" s="1056"/>
      <c r="STD6" s="1056"/>
      <c r="STE6" s="1056"/>
      <c r="STF6" s="1056"/>
      <c r="STG6" s="1056"/>
      <c r="STH6" s="1056"/>
      <c r="STI6" s="1056"/>
      <c r="STJ6" s="1056"/>
      <c r="STK6" s="1056"/>
      <c r="STL6" s="1056"/>
      <c r="STM6" s="1056"/>
      <c r="STN6" s="1056"/>
      <c r="STO6" s="1056"/>
      <c r="STP6" s="1056"/>
      <c r="STQ6" s="1056"/>
      <c r="STR6" s="1056"/>
      <c r="STS6" s="1056"/>
      <c r="STT6" s="1056"/>
      <c r="STU6" s="1056"/>
      <c r="STV6" s="1056"/>
      <c r="STW6" s="1056"/>
      <c r="STX6" s="1056"/>
      <c r="STY6" s="1056"/>
      <c r="STZ6" s="1056"/>
      <c r="SUA6" s="1056"/>
      <c r="SUB6" s="1056"/>
      <c r="SUC6" s="1056"/>
      <c r="SUD6" s="1056"/>
      <c r="SUE6" s="1056"/>
      <c r="SUF6" s="1056"/>
      <c r="SUG6" s="1056"/>
      <c r="SUH6" s="1056"/>
      <c r="SUI6" s="1056"/>
      <c r="SUJ6" s="1056"/>
      <c r="SUK6" s="1056"/>
      <c r="SUL6" s="1056"/>
      <c r="SUM6" s="1056"/>
      <c r="SUN6" s="1056"/>
      <c r="SUO6" s="1056"/>
      <c r="SUP6" s="1056"/>
      <c r="SUQ6" s="1056"/>
      <c r="SUR6" s="1056"/>
      <c r="SUS6" s="1056"/>
      <c r="SUT6" s="1056"/>
      <c r="SUU6" s="1056"/>
      <c r="SUV6" s="1056"/>
      <c r="SUW6" s="1056"/>
      <c r="SUX6" s="1056"/>
      <c r="SUY6" s="1056"/>
      <c r="SUZ6" s="1056"/>
      <c r="SVA6" s="1056"/>
      <c r="SVB6" s="1056"/>
      <c r="SVC6" s="1056"/>
      <c r="SVD6" s="1056"/>
      <c r="SVE6" s="1056"/>
      <c r="SVF6" s="1056"/>
      <c r="SVG6" s="1056"/>
      <c r="SVH6" s="1056"/>
      <c r="SVI6" s="1056"/>
      <c r="SVJ6" s="1056"/>
      <c r="SVK6" s="1056"/>
      <c r="SVL6" s="1056"/>
      <c r="SVM6" s="1056"/>
      <c r="SVN6" s="1056"/>
      <c r="SVO6" s="1056"/>
      <c r="SVP6" s="1056"/>
      <c r="SVQ6" s="1056"/>
      <c r="SVR6" s="1056"/>
      <c r="SVS6" s="1056"/>
      <c r="SVT6" s="1056"/>
      <c r="SVU6" s="1056"/>
      <c r="SVV6" s="1056"/>
      <c r="SVW6" s="1056"/>
      <c r="SVX6" s="1056"/>
      <c r="SVY6" s="1056"/>
      <c r="SVZ6" s="1056"/>
      <c r="SWA6" s="1056"/>
      <c r="SWB6" s="1056"/>
      <c r="SWC6" s="1056"/>
      <c r="SWD6" s="1056"/>
      <c r="SWE6" s="1056"/>
      <c r="SWF6" s="1056"/>
      <c r="SWG6" s="1056"/>
      <c r="SWH6" s="1056"/>
      <c r="SWI6" s="1056"/>
      <c r="SWJ6" s="1056"/>
      <c r="SWK6" s="1056"/>
      <c r="SWL6" s="1056"/>
      <c r="SWM6" s="1056"/>
      <c r="SWN6" s="1056"/>
      <c r="SWO6" s="1056"/>
      <c r="SWP6" s="1056"/>
      <c r="SWQ6" s="1056"/>
      <c r="SWR6" s="1056"/>
      <c r="SWS6" s="1056"/>
      <c r="SWT6" s="1056"/>
      <c r="SWU6" s="1056"/>
      <c r="SWV6" s="1056"/>
      <c r="SWW6" s="1056"/>
      <c r="SWX6" s="1056"/>
      <c r="SWY6" s="1056"/>
      <c r="SWZ6" s="1056"/>
      <c r="SXA6" s="1056"/>
      <c r="SXB6" s="1056"/>
      <c r="SXC6" s="1056"/>
      <c r="SXD6" s="1056"/>
      <c r="SXE6" s="1056"/>
      <c r="SXF6" s="1056"/>
      <c r="SXG6" s="1056"/>
      <c r="SXH6" s="1056"/>
      <c r="SXI6" s="1056"/>
      <c r="SXJ6" s="1056"/>
      <c r="SXK6" s="1056"/>
      <c r="SXL6" s="1056"/>
      <c r="SXM6" s="1056"/>
      <c r="SXN6" s="1056"/>
      <c r="SXO6" s="1056"/>
      <c r="SXP6" s="1056"/>
      <c r="SXQ6" s="1056"/>
      <c r="SXR6" s="1056"/>
      <c r="SXS6" s="1056"/>
      <c r="SXT6" s="1056"/>
      <c r="SXU6" s="1056"/>
      <c r="SXV6" s="1056"/>
      <c r="SXW6" s="1056"/>
      <c r="SXX6" s="1056"/>
      <c r="SXY6" s="1056"/>
      <c r="SXZ6" s="1056"/>
      <c r="SYA6" s="1056"/>
      <c r="SYB6" s="1056"/>
      <c r="SYC6" s="1056"/>
      <c r="SYD6" s="1056"/>
      <c r="SYE6" s="1056"/>
      <c r="SYF6" s="1056"/>
      <c r="SYG6" s="1056"/>
      <c r="SYH6" s="1056"/>
      <c r="SYI6" s="1056"/>
      <c r="SYJ6" s="1056"/>
      <c r="SYK6" s="1056"/>
      <c r="SYL6" s="1056"/>
      <c r="SYM6" s="1056"/>
      <c r="SYN6" s="1056"/>
      <c r="SYO6" s="1056"/>
      <c r="SYP6" s="1056"/>
      <c r="SYQ6" s="1056"/>
      <c r="SYR6" s="1056"/>
      <c r="SYS6" s="1056"/>
      <c r="SYT6" s="1056"/>
      <c r="SYU6" s="1056"/>
      <c r="SYV6" s="1056"/>
      <c r="SYW6" s="1056"/>
      <c r="SYX6" s="1056"/>
      <c r="SYY6" s="1056"/>
      <c r="SYZ6" s="1056"/>
      <c r="SZA6" s="1056"/>
      <c r="SZB6" s="1056"/>
      <c r="SZC6" s="1056"/>
      <c r="SZD6" s="1056"/>
      <c r="SZE6" s="1056"/>
      <c r="SZF6" s="1056"/>
      <c r="SZG6" s="1056"/>
      <c r="SZH6" s="1056"/>
      <c r="SZI6" s="1056"/>
      <c r="SZJ6" s="1056"/>
      <c r="SZK6" s="1056"/>
      <c r="SZL6" s="1056"/>
      <c r="SZM6" s="1056"/>
      <c r="SZN6" s="1056"/>
      <c r="SZO6" s="1056"/>
      <c r="SZP6" s="1056"/>
      <c r="SZQ6" s="1056"/>
      <c r="SZR6" s="1056"/>
      <c r="SZS6" s="1056"/>
      <c r="SZT6" s="1056"/>
      <c r="SZU6" s="1056"/>
      <c r="SZV6" s="1056"/>
      <c r="SZW6" s="1056"/>
      <c r="SZX6" s="1056"/>
      <c r="SZY6" s="1056"/>
      <c r="SZZ6" s="1056"/>
      <c r="TAA6" s="1056"/>
      <c r="TAB6" s="1056"/>
      <c r="TAC6" s="1056"/>
      <c r="TAD6" s="1056"/>
      <c r="TAE6" s="1056"/>
      <c r="TAF6" s="1056"/>
      <c r="TAG6" s="1056"/>
      <c r="TAH6" s="1056"/>
      <c r="TAI6" s="1056"/>
      <c r="TAJ6" s="1056"/>
      <c r="TAK6" s="1056"/>
      <c r="TAL6" s="1056"/>
      <c r="TAM6" s="1056"/>
      <c r="TAN6" s="1056"/>
      <c r="TAO6" s="1056"/>
      <c r="TAP6" s="1056"/>
      <c r="TAQ6" s="1056"/>
      <c r="TAR6" s="1056"/>
      <c r="TAS6" s="1056"/>
      <c r="TAT6" s="1056"/>
      <c r="TAU6" s="1056"/>
      <c r="TAV6" s="1056"/>
      <c r="TAW6" s="1056"/>
      <c r="TAX6" s="1056"/>
      <c r="TAY6" s="1056"/>
      <c r="TAZ6" s="1056"/>
      <c r="TBA6" s="1056"/>
      <c r="TBB6" s="1056"/>
      <c r="TBC6" s="1056"/>
      <c r="TBD6" s="1056"/>
      <c r="TBE6" s="1056"/>
      <c r="TBF6" s="1056"/>
      <c r="TBG6" s="1056"/>
      <c r="TBH6" s="1056"/>
      <c r="TBI6" s="1056"/>
      <c r="TBJ6" s="1056"/>
      <c r="TBK6" s="1056"/>
      <c r="TBL6" s="1056"/>
      <c r="TBM6" s="1056"/>
      <c r="TBN6" s="1056"/>
      <c r="TBO6" s="1056"/>
      <c r="TBP6" s="1056"/>
      <c r="TBQ6" s="1056"/>
      <c r="TBR6" s="1056"/>
      <c r="TBS6" s="1056"/>
      <c r="TBT6" s="1056"/>
      <c r="TBU6" s="1056"/>
      <c r="TBV6" s="1056"/>
      <c r="TBW6" s="1056"/>
      <c r="TBX6" s="1056"/>
      <c r="TBY6" s="1056"/>
      <c r="TBZ6" s="1056"/>
      <c r="TCA6" s="1056"/>
      <c r="TCB6" s="1056"/>
      <c r="TCC6" s="1056"/>
      <c r="TCD6" s="1056"/>
      <c r="TCE6" s="1056"/>
      <c r="TCF6" s="1056"/>
      <c r="TCG6" s="1056"/>
      <c r="TCH6" s="1056"/>
      <c r="TCI6" s="1056"/>
      <c r="TCJ6" s="1056"/>
      <c r="TCK6" s="1056"/>
      <c r="TCL6" s="1056"/>
      <c r="TCM6" s="1056"/>
      <c r="TCN6" s="1056"/>
      <c r="TCO6" s="1056"/>
      <c r="TCP6" s="1056"/>
      <c r="TCQ6" s="1056"/>
      <c r="TCR6" s="1056"/>
      <c r="TCS6" s="1056"/>
      <c r="TCT6" s="1056"/>
      <c r="TCU6" s="1056"/>
      <c r="TCV6" s="1056"/>
      <c r="TCW6" s="1056"/>
      <c r="TCX6" s="1056"/>
      <c r="TCY6" s="1056"/>
      <c r="TCZ6" s="1056"/>
      <c r="TDA6" s="1056"/>
      <c r="TDB6" s="1056"/>
      <c r="TDC6" s="1056"/>
      <c r="TDD6" s="1056"/>
      <c r="TDE6" s="1056"/>
      <c r="TDF6" s="1056"/>
      <c r="TDG6" s="1056"/>
      <c r="TDH6" s="1056"/>
      <c r="TDI6" s="1056"/>
      <c r="TDJ6" s="1056"/>
      <c r="TDK6" s="1056"/>
      <c r="TDL6" s="1056"/>
      <c r="TDM6" s="1056"/>
      <c r="TDN6" s="1056"/>
      <c r="TDO6" s="1056"/>
      <c r="TDP6" s="1056"/>
      <c r="TDQ6" s="1056"/>
      <c r="TDR6" s="1056"/>
      <c r="TDS6" s="1056"/>
      <c r="TDT6" s="1056"/>
      <c r="TDU6" s="1056"/>
      <c r="TDV6" s="1056"/>
      <c r="TDW6" s="1056"/>
      <c r="TDX6" s="1056"/>
      <c r="TDY6" s="1056"/>
      <c r="TDZ6" s="1056"/>
      <c r="TEA6" s="1056"/>
      <c r="TEB6" s="1056"/>
      <c r="TEC6" s="1056"/>
      <c r="TED6" s="1056"/>
      <c r="TEE6" s="1056"/>
      <c r="TEF6" s="1056"/>
      <c r="TEG6" s="1056"/>
      <c r="TEH6" s="1056"/>
      <c r="TEI6" s="1056"/>
      <c r="TEJ6" s="1056"/>
      <c r="TEK6" s="1056"/>
      <c r="TEL6" s="1056"/>
      <c r="TEM6" s="1056"/>
      <c r="TEN6" s="1056"/>
      <c r="TEO6" s="1056"/>
      <c r="TEP6" s="1056"/>
      <c r="TEQ6" s="1056"/>
      <c r="TER6" s="1056"/>
      <c r="TES6" s="1056"/>
      <c r="TET6" s="1056"/>
      <c r="TEU6" s="1056"/>
      <c r="TEV6" s="1056"/>
      <c r="TEW6" s="1056"/>
      <c r="TEX6" s="1056"/>
      <c r="TEY6" s="1056"/>
      <c r="TEZ6" s="1056"/>
      <c r="TFA6" s="1056"/>
      <c r="TFB6" s="1056"/>
      <c r="TFC6" s="1056"/>
      <c r="TFD6" s="1056"/>
      <c r="TFE6" s="1056"/>
      <c r="TFF6" s="1056"/>
      <c r="TFG6" s="1056"/>
      <c r="TFH6" s="1056"/>
      <c r="TFI6" s="1056"/>
      <c r="TFJ6" s="1056"/>
      <c r="TFK6" s="1056"/>
      <c r="TFL6" s="1056"/>
      <c r="TFM6" s="1056"/>
      <c r="TFN6" s="1056"/>
      <c r="TFO6" s="1056"/>
      <c r="TFP6" s="1056"/>
      <c r="TFQ6" s="1056"/>
      <c r="TFR6" s="1056"/>
      <c r="TFS6" s="1056"/>
      <c r="TFT6" s="1056"/>
      <c r="TFU6" s="1056"/>
      <c r="TFV6" s="1056"/>
      <c r="TFW6" s="1056"/>
      <c r="TFX6" s="1056"/>
      <c r="TFY6" s="1056"/>
      <c r="TFZ6" s="1056"/>
      <c r="TGA6" s="1056"/>
      <c r="TGB6" s="1056"/>
      <c r="TGC6" s="1056"/>
      <c r="TGD6" s="1056"/>
      <c r="TGE6" s="1056"/>
      <c r="TGF6" s="1056"/>
      <c r="TGG6" s="1056"/>
      <c r="TGH6" s="1056"/>
      <c r="TGI6" s="1056"/>
      <c r="TGJ6" s="1056"/>
      <c r="TGK6" s="1056"/>
      <c r="TGL6" s="1056"/>
      <c r="TGM6" s="1056"/>
      <c r="TGN6" s="1056"/>
      <c r="TGO6" s="1056"/>
      <c r="TGP6" s="1056"/>
      <c r="TGQ6" s="1056"/>
      <c r="TGR6" s="1056"/>
      <c r="TGS6" s="1056"/>
      <c r="TGT6" s="1056"/>
      <c r="TGU6" s="1056"/>
      <c r="TGV6" s="1056"/>
      <c r="TGW6" s="1056"/>
      <c r="TGX6" s="1056"/>
      <c r="TGY6" s="1056"/>
      <c r="TGZ6" s="1056"/>
      <c r="THA6" s="1056"/>
      <c r="THB6" s="1056"/>
      <c r="THC6" s="1056"/>
      <c r="THD6" s="1056"/>
      <c r="THE6" s="1056"/>
      <c r="THF6" s="1056"/>
      <c r="THG6" s="1056"/>
      <c r="THH6" s="1056"/>
      <c r="THI6" s="1056"/>
      <c r="THJ6" s="1056"/>
      <c r="THK6" s="1056"/>
      <c r="THL6" s="1056"/>
      <c r="THM6" s="1056"/>
      <c r="THN6" s="1056"/>
      <c r="THO6" s="1056"/>
      <c r="THP6" s="1056"/>
      <c r="THQ6" s="1056"/>
      <c r="THR6" s="1056"/>
      <c r="THS6" s="1056"/>
      <c r="THT6" s="1056"/>
      <c r="THU6" s="1056"/>
      <c r="THV6" s="1056"/>
      <c r="THW6" s="1056"/>
      <c r="THX6" s="1056"/>
      <c r="THY6" s="1056"/>
      <c r="THZ6" s="1056"/>
      <c r="TIA6" s="1056"/>
      <c r="TIB6" s="1056"/>
      <c r="TIC6" s="1056"/>
      <c r="TID6" s="1056"/>
      <c r="TIE6" s="1056"/>
      <c r="TIF6" s="1056"/>
      <c r="TIG6" s="1056"/>
      <c r="TIH6" s="1056"/>
      <c r="TII6" s="1056"/>
      <c r="TIJ6" s="1056"/>
      <c r="TIK6" s="1056"/>
      <c r="TIL6" s="1056"/>
      <c r="TIM6" s="1056"/>
      <c r="TIN6" s="1056"/>
      <c r="TIO6" s="1056"/>
      <c r="TIP6" s="1056"/>
      <c r="TIQ6" s="1056"/>
      <c r="TIR6" s="1056"/>
      <c r="TIS6" s="1056"/>
      <c r="TIT6" s="1056"/>
      <c r="TIU6" s="1056"/>
      <c r="TIV6" s="1056"/>
      <c r="TIW6" s="1056"/>
      <c r="TIX6" s="1056"/>
      <c r="TIY6" s="1056"/>
      <c r="TIZ6" s="1056"/>
      <c r="TJA6" s="1056"/>
      <c r="TJB6" s="1056"/>
      <c r="TJC6" s="1056"/>
      <c r="TJD6" s="1056"/>
      <c r="TJE6" s="1056"/>
      <c r="TJF6" s="1056"/>
      <c r="TJG6" s="1056"/>
      <c r="TJH6" s="1056"/>
      <c r="TJI6" s="1056"/>
      <c r="TJJ6" s="1056"/>
      <c r="TJK6" s="1056"/>
      <c r="TJL6" s="1056"/>
      <c r="TJM6" s="1056"/>
      <c r="TJN6" s="1056"/>
      <c r="TJO6" s="1056"/>
      <c r="TJP6" s="1056"/>
      <c r="TJQ6" s="1056"/>
      <c r="TJR6" s="1056"/>
      <c r="TJS6" s="1056"/>
      <c r="TJT6" s="1056"/>
      <c r="TJU6" s="1056"/>
      <c r="TJV6" s="1056"/>
      <c r="TJW6" s="1056"/>
      <c r="TJX6" s="1056"/>
      <c r="TJY6" s="1056"/>
      <c r="TJZ6" s="1056"/>
      <c r="TKA6" s="1056"/>
      <c r="TKB6" s="1056"/>
      <c r="TKC6" s="1056"/>
      <c r="TKD6" s="1056"/>
      <c r="TKE6" s="1056"/>
      <c r="TKF6" s="1056"/>
      <c r="TKG6" s="1056"/>
      <c r="TKH6" s="1056"/>
      <c r="TKI6" s="1056"/>
      <c r="TKJ6" s="1056"/>
      <c r="TKK6" s="1056"/>
      <c r="TKL6" s="1056"/>
      <c r="TKM6" s="1056"/>
      <c r="TKN6" s="1056"/>
      <c r="TKO6" s="1056"/>
      <c r="TKP6" s="1056"/>
      <c r="TKQ6" s="1056"/>
      <c r="TKR6" s="1056"/>
      <c r="TKS6" s="1056"/>
      <c r="TKT6" s="1056"/>
      <c r="TKU6" s="1056"/>
      <c r="TKV6" s="1056"/>
      <c r="TKW6" s="1056"/>
      <c r="TKX6" s="1056"/>
      <c r="TKY6" s="1056"/>
      <c r="TKZ6" s="1056"/>
      <c r="TLA6" s="1056"/>
      <c r="TLB6" s="1056"/>
      <c r="TLC6" s="1056"/>
      <c r="TLD6" s="1056"/>
      <c r="TLE6" s="1056"/>
      <c r="TLF6" s="1056"/>
      <c r="TLG6" s="1056"/>
      <c r="TLH6" s="1056"/>
      <c r="TLI6" s="1056"/>
      <c r="TLJ6" s="1056"/>
      <c r="TLK6" s="1056"/>
      <c r="TLL6" s="1056"/>
      <c r="TLM6" s="1056"/>
      <c r="TLN6" s="1056"/>
      <c r="TLO6" s="1056"/>
      <c r="TLP6" s="1056"/>
      <c r="TLQ6" s="1056"/>
      <c r="TLR6" s="1056"/>
      <c r="TLS6" s="1056"/>
      <c r="TLT6" s="1056"/>
      <c r="TLU6" s="1056"/>
      <c r="TLV6" s="1056"/>
      <c r="TLW6" s="1056"/>
      <c r="TLX6" s="1056"/>
      <c r="TLY6" s="1056"/>
      <c r="TLZ6" s="1056"/>
      <c r="TMA6" s="1056"/>
      <c r="TMB6" s="1056"/>
      <c r="TMC6" s="1056"/>
      <c r="TMD6" s="1056"/>
      <c r="TME6" s="1056"/>
      <c r="TMF6" s="1056"/>
      <c r="TMG6" s="1056"/>
      <c r="TMH6" s="1056"/>
      <c r="TMI6" s="1056"/>
      <c r="TMJ6" s="1056"/>
      <c r="TMK6" s="1056"/>
      <c r="TML6" s="1056"/>
      <c r="TMM6" s="1056"/>
      <c r="TMN6" s="1056"/>
      <c r="TMO6" s="1056"/>
      <c r="TMP6" s="1056"/>
      <c r="TMQ6" s="1056"/>
      <c r="TMR6" s="1056"/>
      <c r="TMS6" s="1056"/>
      <c r="TMT6" s="1056"/>
      <c r="TMU6" s="1056"/>
      <c r="TMV6" s="1056"/>
      <c r="TMW6" s="1056"/>
      <c r="TMX6" s="1056"/>
      <c r="TMY6" s="1056"/>
      <c r="TMZ6" s="1056"/>
      <c r="TNA6" s="1056"/>
      <c r="TNB6" s="1056"/>
      <c r="TNC6" s="1056"/>
      <c r="TND6" s="1056"/>
      <c r="TNE6" s="1056"/>
      <c r="TNF6" s="1056"/>
      <c r="TNG6" s="1056"/>
      <c r="TNH6" s="1056"/>
      <c r="TNI6" s="1056"/>
      <c r="TNJ6" s="1056"/>
      <c r="TNK6" s="1056"/>
      <c r="TNL6" s="1056"/>
      <c r="TNM6" s="1056"/>
      <c r="TNN6" s="1056"/>
      <c r="TNO6" s="1056"/>
      <c r="TNP6" s="1056"/>
      <c r="TNQ6" s="1056"/>
      <c r="TNR6" s="1056"/>
      <c r="TNS6" s="1056"/>
      <c r="TNT6" s="1056"/>
      <c r="TNU6" s="1056"/>
      <c r="TNV6" s="1056"/>
      <c r="TNW6" s="1056"/>
      <c r="TNX6" s="1056"/>
      <c r="TNY6" s="1056"/>
      <c r="TNZ6" s="1056"/>
      <c r="TOA6" s="1056"/>
      <c r="TOB6" s="1056"/>
      <c r="TOC6" s="1056"/>
      <c r="TOD6" s="1056"/>
      <c r="TOE6" s="1056"/>
      <c r="TOF6" s="1056"/>
      <c r="TOG6" s="1056"/>
      <c r="TOH6" s="1056"/>
      <c r="TOI6" s="1056"/>
      <c r="TOJ6" s="1056"/>
      <c r="TOK6" s="1056"/>
      <c r="TOL6" s="1056"/>
      <c r="TOM6" s="1056"/>
      <c r="TON6" s="1056"/>
      <c r="TOO6" s="1056"/>
      <c r="TOP6" s="1056"/>
      <c r="TOQ6" s="1056"/>
      <c r="TOR6" s="1056"/>
      <c r="TOS6" s="1056"/>
      <c r="TOT6" s="1056"/>
      <c r="TOU6" s="1056"/>
      <c r="TOV6" s="1056"/>
      <c r="TOW6" s="1056"/>
      <c r="TOX6" s="1056"/>
      <c r="TOY6" s="1056"/>
      <c r="TOZ6" s="1056"/>
      <c r="TPA6" s="1056"/>
      <c r="TPB6" s="1056"/>
      <c r="TPC6" s="1056"/>
      <c r="TPD6" s="1056"/>
      <c r="TPE6" s="1056"/>
      <c r="TPF6" s="1056"/>
      <c r="TPG6" s="1056"/>
      <c r="TPH6" s="1056"/>
      <c r="TPI6" s="1056"/>
      <c r="TPJ6" s="1056"/>
      <c r="TPK6" s="1056"/>
      <c r="TPL6" s="1056"/>
      <c r="TPM6" s="1056"/>
      <c r="TPN6" s="1056"/>
      <c r="TPO6" s="1056"/>
      <c r="TPP6" s="1056"/>
      <c r="TPQ6" s="1056"/>
      <c r="TPR6" s="1056"/>
      <c r="TPS6" s="1056"/>
      <c r="TPT6" s="1056"/>
      <c r="TPU6" s="1056"/>
      <c r="TPV6" s="1056"/>
      <c r="TPW6" s="1056"/>
      <c r="TPX6" s="1056"/>
      <c r="TPY6" s="1056"/>
      <c r="TPZ6" s="1056"/>
      <c r="TQA6" s="1056"/>
      <c r="TQB6" s="1056"/>
      <c r="TQC6" s="1056"/>
      <c r="TQD6" s="1056"/>
      <c r="TQE6" s="1056"/>
      <c r="TQF6" s="1056"/>
      <c r="TQG6" s="1056"/>
      <c r="TQH6" s="1056"/>
      <c r="TQI6" s="1056"/>
      <c r="TQJ6" s="1056"/>
      <c r="TQK6" s="1056"/>
      <c r="TQL6" s="1056"/>
      <c r="TQM6" s="1056"/>
      <c r="TQN6" s="1056"/>
      <c r="TQO6" s="1056"/>
      <c r="TQP6" s="1056"/>
      <c r="TQQ6" s="1056"/>
      <c r="TQR6" s="1056"/>
      <c r="TQS6" s="1056"/>
      <c r="TQT6" s="1056"/>
      <c r="TQU6" s="1056"/>
      <c r="TQV6" s="1056"/>
      <c r="TQW6" s="1056"/>
      <c r="TQX6" s="1056"/>
      <c r="TQY6" s="1056"/>
      <c r="TQZ6" s="1056"/>
      <c r="TRA6" s="1056"/>
      <c r="TRB6" s="1056"/>
      <c r="TRC6" s="1056"/>
      <c r="TRD6" s="1056"/>
      <c r="TRE6" s="1056"/>
      <c r="TRF6" s="1056"/>
      <c r="TRG6" s="1056"/>
      <c r="TRH6" s="1056"/>
      <c r="TRI6" s="1056"/>
      <c r="TRJ6" s="1056"/>
      <c r="TRK6" s="1056"/>
      <c r="TRL6" s="1056"/>
      <c r="TRM6" s="1056"/>
      <c r="TRN6" s="1056"/>
      <c r="TRO6" s="1056"/>
      <c r="TRP6" s="1056"/>
      <c r="TRQ6" s="1056"/>
      <c r="TRR6" s="1056"/>
      <c r="TRS6" s="1056"/>
      <c r="TRT6" s="1056"/>
      <c r="TRU6" s="1056"/>
      <c r="TRV6" s="1056"/>
      <c r="TRW6" s="1056"/>
      <c r="TRX6" s="1056"/>
      <c r="TRY6" s="1056"/>
      <c r="TRZ6" s="1056"/>
      <c r="TSA6" s="1056"/>
      <c r="TSB6" s="1056"/>
      <c r="TSC6" s="1056"/>
      <c r="TSD6" s="1056"/>
      <c r="TSE6" s="1056"/>
      <c r="TSF6" s="1056"/>
      <c r="TSG6" s="1056"/>
      <c r="TSH6" s="1056"/>
      <c r="TSI6" s="1056"/>
      <c r="TSJ6" s="1056"/>
      <c r="TSK6" s="1056"/>
      <c r="TSL6" s="1056"/>
      <c r="TSM6" s="1056"/>
      <c r="TSN6" s="1056"/>
      <c r="TSO6" s="1056"/>
      <c r="TSP6" s="1056"/>
      <c r="TSQ6" s="1056"/>
      <c r="TSR6" s="1056"/>
      <c r="TSS6" s="1056"/>
      <c r="TST6" s="1056"/>
      <c r="TSU6" s="1056"/>
      <c r="TSV6" s="1056"/>
      <c r="TSW6" s="1056"/>
      <c r="TSX6" s="1056"/>
      <c r="TSY6" s="1056"/>
      <c r="TSZ6" s="1056"/>
      <c r="TTA6" s="1056"/>
      <c r="TTB6" s="1056"/>
      <c r="TTC6" s="1056"/>
      <c r="TTD6" s="1056"/>
      <c r="TTE6" s="1056"/>
      <c r="TTF6" s="1056"/>
      <c r="TTG6" s="1056"/>
      <c r="TTH6" s="1056"/>
      <c r="TTI6" s="1056"/>
      <c r="TTJ6" s="1056"/>
      <c r="TTK6" s="1056"/>
      <c r="TTL6" s="1056"/>
      <c r="TTM6" s="1056"/>
      <c r="TTN6" s="1056"/>
      <c r="TTO6" s="1056"/>
      <c r="TTP6" s="1056"/>
      <c r="TTQ6" s="1056"/>
      <c r="TTR6" s="1056"/>
      <c r="TTS6" s="1056"/>
      <c r="TTT6" s="1056"/>
      <c r="TTU6" s="1056"/>
      <c r="TTV6" s="1056"/>
      <c r="TTW6" s="1056"/>
      <c r="TTX6" s="1056"/>
      <c r="TTY6" s="1056"/>
      <c r="TTZ6" s="1056"/>
      <c r="TUA6" s="1056"/>
      <c r="TUB6" s="1056"/>
      <c r="TUC6" s="1056"/>
      <c r="TUD6" s="1056"/>
      <c r="TUE6" s="1056"/>
      <c r="TUF6" s="1056"/>
      <c r="TUG6" s="1056"/>
      <c r="TUH6" s="1056"/>
      <c r="TUI6" s="1056"/>
      <c r="TUJ6" s="1056"/>
      <c r="TUK6" s="1056"/>
      <c r="TUL6" s="1056"/>
      <c r="TUM6" s="1056"/>
      <c r="TUN6" s="1056"/>
      <c r="TUO6" s="1056"/>
      <c r="TUP6" s="1056"/>
      <c r="TUQ6" s="1056"/>
      <c r="TUR6" s="1056"/>
      <c r="TUS6" s="1056"/>
      <c r="TUT6" s="1056"/>
      <c r="TUU6" s="1056"/>
      <c r="TUV6" s="1056"/>
      <c r="TUW6" s="1056"/>
      <c r="TUX6" s="1056"/>
      <c r="TUY6" s="1056"/>
      <c r="TUZ6" s="1056"/>
      <c r="TVA6" s="1056"/>
      <c r="TVB6" s="1056"/>
      <c r="TVC6" s="1056"/>
      <c r="TVD6" s="1056"/>
      <c r="TVE6" s="1056"/>
      <c r="TVF6" s="1056"/>
      <c r="TVG6" s="1056"/>
      <c r="TVH6" s="1056"/>
      <c r="TVI6" s="1056"/>
      <c r="TVJ6" s="1056"/>
      <c r="TVK6" s="1056"/>
      <c r="TVL6" s="1056"/>
      <c r="TVM6" s="1056"/>
      <c r="TVN6" s="1056"/>
      <c r="TVO6" s="1056"/>
      <c r="TVP6" s="1056"/>
      <c r="TVQ6" s="1056"/>
      <c r="TVR6" s="1056"/>
      <c r="TVS6" s="1056"/>
      <c r="TVT6" s="1056"/>
      <c r="TVU6" s="1056"/>
      <c r="TVV6" s="1056"/>
      <c r="TVW6" s="1056"/>
      <c r="TVX6" s="1056"/>
      <c r="TVY6" s="1056"/>
      <c r="TVZ6" s="1056"/>
      <c r="TWA6" s="1056"/>
      <c r="TWB6" s="1056"/>
      <c r="TWC6" s="1056"/>
      <c r="TWD6" s="1056"/>
      <c r="TWE6" s="1056"/>
      <c r="TWF6" s="1056"/>
      <c r="TWG6" s="1056"/>
      <c r="TWH6" s="1056"/>
      <c r="TWI6" s="1056"/>
      <c r="TWJ6" s="1056"/>
      <c r="TWK6" s="1056"/>
      <c r="TWL6" s="1056"/>
      <c r="TWM6" s="1056"/>
      <c r="TWN6" s="1056"/>
      <c r="TWO6" s="1056"/>
      <c r="TWP6" s="1056"/>
      <c r="TWQ6" s="1056"/>
      <c r="TWR6" s="1056"/>
      <c r="TWS6" s="1056"/>
      <c r="TWT6" s="1056"/>
      <c r="TWU6" s="1056"/>
      <c r="TWV6" s="1056"/>
      <c r="TWW6" s="1056"/>
      <c r="TWX6" s="1056"/>
      <c r="TWY6" s="1056"/>
      <c r="TWZ6" s="1056"/>
      <c r="TXA6" s="1056"/>
      <c r="TXB6" s="1056"/>
      <c r="TXC6" s="1056"/>
      <c r="TXD6" s="1056"/>
      <c r="TXE6" s="1056"/>
      <c r="TXF6" s="1056"/>
      <c r="TXG6" s="1056"/>
      <c r="TXH6" s="1056"/>
      <c r="TXI6" s="1056"/>
      <c r="TXJ6" s="1056"/>
      <c r="TXK6" s="1056"/>
      <c r="TXL6" s="1056"/>
      <c r="TXM6" s="1056"/>
      <c r="TXN6" s="1056"/>
      <c r="TXO6" s="1056"/>
      <c r="TXP6" s="1056"/>
      <c r="TXQ6" s="1056"/>
      <c r="TXR6" s="1056"/>
      <c r="TXS6" s="1056"/>
      <c r="TXT6" s="1056"/>
      <c r="TXU6" s="1056"/>
      <c r="TXV6" s="1056"/>
      <c r="TXW6" s="1056"/>
      <c r="TXX6" s="1056"/>
      <c r="TXY6" s="1056"/>
      <c r="TXZ6" s="1056"/>
      <c r="TYA6" s="1056"/>
      <c r="TYB6" s="1056"/>
      <c r="TYC6" s="1056"/>
      <c r="TYD6" s="1056"/>
      <c r="TYE6" s="1056"/>
      <c r="TYF6" s="1056"/>
      <c r="TYG6" s="1056"/>
      <c r="TYH6" s="1056"/>
      <c r="TYI6" s="1056"/>
      <c r="TYJ6" s="1056"/>
      <c r="TYK6" s="1056"/>
      <c r="TYL6" s="1056"/>
      <c r="TYM6" s="1056"/>
      <c r="TYN6" s="1056"/>
      <c r="TYO6" s="1056"/>
      <c r="TYP6" s="1056"/>
      <c r="TYQ6" s="1056"/>
      <c r="TYR6" s="1056"/>
      <c r="TYS6" s="1056"/>
      <c r="TYT6" s="1056"/>
      <c r="TYU6" s="1056"/>
      <c r="TYV6" s="1056"/>
      <c r="TYW6" s="1056"/>
      <c r="TYX6" s="1056"/>
      <c r="TYY6" s="1056"/>
      <c r="TYZ6" s="1056"/>
      <c r="TZA6" s="1056"/>
      <c r="TZB6" s="1056"/>
      <c r="TZC6" s="1056"/>
      <c r="TZD6" s="1056"/>
      <c r="TZE6" s="1056"/>
      <c r="TZF6" s="1056"/>
      <c r="TZG6" s="1056"/>
      <c r="TZH6" s="1056"/>
      <c r="TZI6" s="1056"/>
      <c r="TZJ6" s="1056"/>
      <c r="TZK6" s="1056"/>
      <c r="TZL6" s="1056"/>
      <c r="TZM6" s="1056"/>
      <c r="TZN6" s="1056"/>
      <c r="TZO6" s="1056"/>
      <c r="TZP6" s="1056"/>
      <c r="TZQ6" s="1056"/>
      <c r="TZR6" s="1056"/>
      <c r="TZS6" s="1056"/>
      <c r="TZT6" s="1056"/>
      <c r="TZU6" s="1056"/>
      <c r="TZV6" s="1056"/>
      <c r="TZW6" s="1056"/>
      <c r="TZX6" s="1056"/>
      <c r="TZY6" s="1056"/>
      <c r="TZZ6" s="1056"/>
      <c r="UAA6" s="1056"/>
      <c r="UAB6" s="1056"/>
      <c r="UAC6" s="1056"/>
      <c r="UAD6" s="1056"/>
      <c r="UAE6" s="1056"/>
      <c r="UAF6" s="1056"/>
      <c r="UAG6" s="1056"/>
      <c r="UAH6" s="1056"/>
      <c r="UAI6" s="1056"/>
      <c r="UAJ6" s="1056"/>
      <c r="UAK6" s="1056"/>
      <c r="UAL6" s="1056"/>
      <c r="UAM6" s="1056"/>
      <c r="UAN6" s="1056"/>
      <c r="UAO6" s="1056"/>
      <c r="UAP6" s="1056"/>
      <c r="UAQ6" s="1056"/>
      <c r="UAR6" s="1056"/>
      <c r="UAS6" s="1056"/>
      <c r="UAT6" s="1056"/>
      <c r="UAU6" s="1056"/>
      <c r="UAV6" s="1056"/>
      <c r="UAW6" s="1056"/>
      <c r="UAX6" s="1056"/>
      <c r="UAY6" s="1056"/>
      <c r="UAZ6" s="1056"/>
      <c r="UBA6" s="1056"/>
      <c r="UBB6" s="1056"/>
      <c r="UBC6" s="1056"/>
      <c r="UBD6" s="1056"/>
      <c r="UBE6" s="1056"/>
      <c r="UBF6" s="1056"/>
      <c r="UBG6" s="1056"/>
      <c r="UBH6" s="1056"/>
      <c r="UBI6" s="1056"/>
      <c r="UBJ6" s="1056"/>
      <c r="UBK6" s="1056"/>
      <c r="UBL6" s="1056"/>
      <c r="UBM6" s="1056"/>
      <c r="UBN6" s="1056"/>
      <c r="UBO6" s="1056"/>
      <c r="UBP6" s="1056"/>
      <c r="UBQ6" s="1056"/>
      <c r="UBR6" s="1056"/>
      <c r="UBS6" s="1056"/>
      <c r="UBT6" s="1056"/>
      <c r="UBU6" s="1056"/>
      <c r="UBV6" s="1056"/>
      <c r="UBW6" s="1056"/>
      <c r="UBX6" s="1056"/>
      <c r="UBY6" s="1056"/>
      <c r="UBZ6" s="1056"/>
      <c r="UCA6" s="1056"/>
      <c r="UCB6" s="1056"/>
      <c r="UCC6" s="1056"/>
      <c r="UCD6" s="1056"/>
      <c r="UCE6" s="1056"/>
      <c r="UCF6" s="1056"/>
      <c r="UCG6" s="1056"/>
      <c r="UCH6" s="1056"/>
      <c r="UCI6" s="1056"/>
      <c r="UCJ6" s="1056"/>
      <c r="UCK6" s="1056"/>
      <c r="UCL6" s="1056"/>
      <c r="UCM6" s="1056"/>
      <c r="UCN6" s="1056"/>
      <c r="UCO6" s="1056"/>
      <c r="UCP6" s="1056"/>
      <c r="UCQ6" s="1056"/>
      <c r="UCR6" s="1056"/>
      <c r="UCS6" s="1056"/>
      <c r="UCT6" s="1056"/>
      <c r="UCU6" s="1056"/>
      <c r="UCV6" s="1056"/>
      <c r="UCW6" s="1056"/>
      <c r="UCX6" s="1056"/>
      <c r="UCY6" s="1056"/>
      <c r="UCZ6" s="1056"/>
      <c r="UDA6" s="1056"/>
      <c r="UDB6" s="1056"/>
      <c r="UDC6" s="1056"/>
      <c r="UDD6" s="1056"/>
      <c r="UDE6" s="1056"/>
      <c r="UDF6" s="1056"/>
      <c r="UDG6" s="1056"/>
      <c r="UDH6" s="1056"/>
      <c r="UDI6" s="1056"/>
      <c r="UDJ6" s="1056"/>
      <c r="UDK6" s="1056"/>
      <c r="UDL6" s="1056"/>
      <c r="UDM6" s="1056"/>
      <c r="UDN6" s="1056"/>
      <c r="UDO6" s="1056"/>
      <c r="UDP6" s="1056"/>
      <c r="UDQ6" s="1056"/>
      <c r="UDR6" s="1056"/>
      <c r="UDS6" s="1056"/>
      <c r="UDT6" s="1056"/>
      <c r="UDU6" s="1056"/>
      <c r="UDV6" s="1056"/>
      <c r="UDW6" s="1056"/>
      <c r="UDX6" s="1056"/>
      <c r="UDY6" s="1056"/>
      <c r="UDZ6" s="1056"/>
      <c r="UEA6" s="1056"/>
      <c r="UEB6" s="1056"/>
      <c r="UEC6" s="1056"/>
      <c r="UED6" s="1056"/>
      <c r="UEE6" s="1056"/>
      <c r="UEF6" s="1056"/>
      <c r="UEG6" s="1056"/>
      <c r="UEH6" s="1056"/>
      <c r="UEI6" s="1056"/>
      <c r="UEJ6" s="1056"/>
      <c r="UEK6" s="1056"/>
      <c r="UEL6" s="1056"/>
      <c r="UEM6" s="1056"/>
      <c r="UEN6" s="1056"/>
      <c r="UEO6" s="1056"/>
      <c r="UEP6" s="1056"/>
      <c r="UEQ6" s="1056"/>
      <c r="UER6" s="1056"/>
      <c r="UES6" s="1056"/>
      <c r="UET6" s="1056"/>
      <c r="UEU6" s="1056"/>
      <c r="UEV6" s="1056"/>
      <c r="UEW6" s="1056"/>
      <c r="UEX6" s="1056"/>
      <c r="UEY6" s="1056"/>
      <c r="UEZ6" s="1056"/>
      <c r="UFA6" s="1056"/>
      <c r="UFB6" s="1056"/>
      <c r="UFC6" s="1056"/>
      <c r="UFD6" s="1056"/>
      <c r="UFE6" s="1056"/>
      <c r="UFF6" s="1056"/>
      <c r="UFG6" s="1056"/>
      <c r="UFH6" s="1056"/>
      <c r="UFI6" s="1056"/>
      <c r="UFJ6" s="1056"/>
      <c r="UFK6" s="1056"/>
      <c r="UFL6" s="1056"/>
      <c r="UFM6" s="1056"/>
      <c r="UFN6" s="1056"/>
      <c r="UFO6" s="1056"/>
      <c r="UFP6" s="1056"/>
      <c r="UFQ6" s="1056"/>
      <c r="UFR6" s="1056"/>
      <c r="UFS6" s="1056"/>
      <c r="UFT6" s="1056"/>
      <c r="UFU6" s="1056"/>
      <c r="UFV6" s="1056"/>
      <c r="UFW6" s="1056"/>
      <c r="UFX6" s="1056"/>
      <c r="UFY6" s="1056"/>
      <c r="UFZ6" s="1056"/>
      <c r="UGA6" s="1056"/>
      <c r="UGB6" s="1056"/>
      <c r="UGC6" s="1056"/>
      <c r="UGD6" s="1056"/>
      <c r="UGE6" s="1056"/>
      <c r="UGF6" s="1056"/>
      <c r="UGG6" s="1056"/>
      <c r="UGH6" s="1056"/>
      <c r="UGI6" s="1056"/>
      <c r="UGJ6" s="1056"/>
      <c r="UGK6" s="1056"/>
      <c r="UGL6" s="1056"/>
      <c r="UGM6" s="1056"/>
      <c r="UGN6" s="1056"/>
      <c r="UGO6" s="1056"/>
      <c r="UGP6" s="1056"/>
      <c r="UGQ6" s="1056"/>
      <c r="UGR6" s="1056"/>
      <c r="UGS6" s="1056"/>
      <c r="UGT6" s="1056"/>
      <c r="UGU6" s="1056"/>
      <c r="UGV6" s="1056"/>
      <c r="UGW6" s="1056"/>
      <c r="UGX6" s="1056"/>
      <c r="UGY6" s="1056"/>
      <c r="UGZ6" s="1056"/>
      <c r="UHA6" s="1056"/>
      <c r="UHB6" s="1056"/>
      <c r="UHC6" s="1056"/>
      <c r="UHD6" s="1056"/>
      <c r="UHE6" s="1056"/>
      <c r="UHF6" s="1056"/>
      <c r="UHG6" s="1056"/>
      <c r="UHH6" s="1056"/>
      <c r="UHI6" s="1056"/>
      <c r="UHJ6" s="1056"/>
      <c r="UHK6" s="1056"/>
      <c r="UHL6" s="1056"/>
      <c r="UHM6" s="1056"/>
      <c r="UHN6" s="1056"/>
      <c r="UHO6" s="1056"/>
      <c r="UHP6" s="1056"/>
      <c r="UHQ6" s="1056"/>
      <c r="UHR6" s="1056"/>
      <c r="UHS6" s="1056"/>
      <c r="UHT6" s="1056"/>
      <c r="UHU6" s="1056"/>
      <c r="UHV6" s="1056"/>
      <c r="UHW6" s="1056"/>
      <c r="UHX6" s="1056"/>
      <c r="UHY6" s="1056"/>
      <c r="UHZ6" s="1056"/>
      <c r="UIA6" s="1056"/>
      <c r="UIB6" s="1056"/>
      <c r="UIC6" s="1056"/>
      <c r="UID6" s="1056"/>
      <c r="UIE6" s="1056"/>
      <c r="UIF6" s="1056"/>
      <c r="UIG6" s="1056"/>
      <c r="UIH6" s="1056"/>
      <c r="UII6" s="1056"/>
      <c r="UIJ6" s="1056"/>
      <c r="UIK6" s="1056"/>
      <c r="UIL6" s="1056"/>
      <c r="UIM6" s="1056"/>
      <c r="UIN6" s="1056"/>
      <c r="UIO6" s="1056"/>
      <c r="UIP6" s="1056"/>
      <c r="UIQ6" s="1056"/>
      <c r="UIR6" s="1056"/>
      <c r="UIS6" s="1056"/>
      <c r="UIT6" s="1056"/>
      <c r="UIU6" s="1056"/>
      <c r="UIV6" s="1056"/>
      <c r="UIW6" s="1056"/>
      <c r="UIX6" s="1056"/>
      <c r="UIY6" s="1056"/>
      <c r="UIZ6" s="1056"/>
      <c r="UJA6" s="1056"/>
      <c r="UJB6" s="1056"/>
      <c r="UJC6" s="1056"/>
      <c r="UJD6" s="1056"/>
      <c r="UJE6" s="1056"/>
      <c r="UJF6" s="1056"/>
      <c r="UJG6" s="1056"/>
      <c r="UJH6" s="1056"/>
      <c r="UJI6" s="1056"/>
      <c r="UJJ6" s="1056"/>
      <c r="UJK6" s="1056"/>
      <c r="UJL6" s="1056"/>
      <c r="UJM6" s="1056"/>
      <c r="UJN6" s="1056"/>
      <c r="UJO6" s="1056"/>
      <c r="UJP6" s="1056"/>
      <c r="UJQ6" s="1056"/>
      <c r="UJR6" s="1056"/>
      <c r="UJS6" s="1056"/>
      <c r="UJT6" s="1056"/>
      <c r="UJU6" s="1056"/>
      <c r="UJV6" s="1056"/>
      <c r="UJW6" s="1056"/>
      <c r="UJX6" s="1056"/>
      <c r="UJY6" s="1056"/>
      <c r="UJZ6" s="1056"/>
      <c r="UKA6" s="1056"/>
      <c r="UKB6" s="1056"/>
      <c r="UKC6" s="1056"/>
      <c r="UKD6" s="1056"/>
      <c r="UKE6" s="1056"/>
      <c r="UKF6" s="1056"/>
      <c r="UKG6" s="1056"/>
      <c r="UKH6" s="1056"/>
      <c r="UKI6" s="1056"/>
      <c r="UKJ6" s="1056"/>
      <c r="UKK6" s="1056"/>
      <c r="UKL6" s="1056"/>
      <c r="UKM6" s="1056"/>
      <c r="UKN6" s="1056"/>
      <c r="UKO6" s="1056"/>
      <c r="UKP6" s="1056"/>
      <c r="UKQ6" s="1056"/>
      <c r="UKR6" s="1056"/>
      <c r="UKS6" s="1056"/>
      <c r="UKT6" s="1056"/>
      <c r="UKU6" s="1056"/>
      <c r="UKV6" s="1056"/>
      <c r="UKW6" s="1056"/>
      <c r="UKX6" s="1056"/>
      <c r="UKY6" s="1056"/>
      <c r="UKZ6" s="1056"/>
      <c r="ULA6" s="1056"/>
      <c r="ULB6" s="1056"/>
      <c r="ULC6" s="1056"/>
      <c r="ULD6" s="1056"/>
      <c r="ULE6" s="1056"/>
      <c r="ULF6" s="1056"/>
      <c r="ULG6" s="1056"/>
      <c r="ULH6" s="1056"/>
      <c r="ULI6" s="1056"/>
      <c r="ULJ6" s="1056"/>
      <c r="ULK6" s="1056"/>
      <c r="ULL6" s="1056"/>
      <c r="ULM6" s="1056"/>
      <c r="ULN6" s="1056"/>
      <c r="ULO6" s="1056"/>
      <c r="ULP6" s="1056"/>
      <c r="ULQ6" s="1056"/>
      <c r="ULR6" s="1056"/>
      <c r="ULS6" s="1056"/>
      <c r="ULT6" s="1056"/>
      <c r="ULU6" s="1056"/>
      <c r="ULV6" s="1056"/>
      <c r="ULW6" s="1056"/>
      <c r="ULX6" s="1056"/>
      <c r="ULY6" s="1056"/>
      <c r="ULZ6" s="1056"/>
      <c r="UMA6" s="1056"/>
      <c r="UMB6" s="1056"/>
      <c r="UMC6" s="1056"/>
      <c r="UMD6" s="1056"/>
      <c r="UME6" s="1056"/>
      <c r="UMF6" s="1056"/>
      <c r="UMG6" s="1056"/>
      <c r="UMH6" s="1056"/>
      <c r="UMI6" s="1056"/>
      <c r="UMJ6" s="1056"/>
      <c r="UMK6" s="1056"/>
      <c r="UML6" s="1056"/>
      <c r="UMM6" s="1056"/>
      <c r="UMN6" s="1056"/>
      <c r="UMO6" s="1056"/>
      <c r="UMP6" s="1056"/>
      <c r="UMQ6" s="1056"/>
      <c r="UMR6" s="1056"/>
      <c r="UMS6" s="1056"/>
      <c r="UMT6" s="1056"/>
      <c r="UMU6" s="1056"/>
      <c r="UMV6" s="1056"/>
      <c r="UMW6" s="1056"/>
      <c r="UMX6" s="1056"/>
      <c r="UMY6" s="1056"/>
      <c r="UMZ6" s="1056"/>
      <c r="UNA6" s="1056"/>
      <c r="UNB6" s="1056"/>
      <c r="UNC6" s="1056"/>
      <c r="UND6" s="1056"/>
      <c r="UNE6" s="1056"/>
      <c r="UNF6" s="1056"/>
      <c r="UNG6" s="1056"/>
      <c r="UNH6" s="1056"/>
      <c r="UNI6" s="1056"/>
      <c r="UNJ6" s="1056"/>
      <c r="UNK6" s="1056"/>
      <c r="UNL6" s="1056"/>
      <c r="UNM6" s="1056"/>
      <c r="UNN6" s="1056"/>
      <c r="UNO6" s="1056"/>
      <c r="UNP6" s="1056"/>
      <c r="UNQ6" s="1056"/>
      <c r="UNR6" s="1056"/>
      <c r="UNS6" s="1056"/>
      <c r="UNT6" s="1056"/>
      <c r="UNU6" s="1056"/>
      <c r="UNV6" s="1056"/>
      <c r="UNW6" s="1056"/>
      <c r="UNX6" s="1056"/>
      <c r="UNY6" s="1056"/>
      <c r="UNZ6" s="1056"/>
      <c r="UOA6" s="1056"/>
      <c r="UOB6" s="1056"/>
      <c r="UOC6" s="1056"/>
      <c r="UOD6" s="1056"/>
      <c r="UOE6" s="1056"/>
      <c r="UOF6" s="1056"/>
      <c r="UOG6" s="1056"/>
      <c r="UOH6" s="1056"/>
      <c r="UOI6" s="1056"/>
      <c r="UOJ6" s="1056"/>
      <c r="UOK6" s="1056"/>
      <c r="UOL6" s="1056"/>
      <c r="UOM6" s="1056"/>
      <c r="UON6" s="1056"/>
      <c r="UOO6" s="1056"/>
      <c r="UOP6" s="1056"/>
      <c r="UOQ6" s="1056"/>
      <c r="UOR6" s="1056"/>
      <c r="UOS6" s="1056"/>
      <c r="UOT6" s="1056"/>
      <c r="UOU6" s="1056"/>
      <c r="UOV6" s="1056"/>
      <c r="UOW6" s="1056"/>
      <c r="UOX6" s="1056"/>
      <c r="UOY6" s="1056"/>
      <c r="UOZ6" s="1056"/>
      <c r="UPA6" s="1056"/>
      <c r="UPB6" s="1056"/>
      <c r="UPC6" s="1056"/>
      <c r="UPD6" s="1056"/>
      <c r="UPE6" s="1056"/>
      <c r="UPF6" s="1056"/>
      <c r="UPG6" s="1056"/>
      <c r="UPH6" s="1056"/>
      <c r="UPI6" s="1056"/>
      <c r="UPJ6" s="1056"/>
      <c r="UPK6" s="1056"/>
      <c r="UPL6" s="1056"/>
      <c r="UPM6" s="1056"/>
      <c r="UPN6" s="1056"/>
      <c r="UPO6" s="1056"/>
      <c r="UPP6" s="1056"/>
      <c r="UPQ6" s="1056"/>
      <c r="UPR6" s="1056"/>
      <c r="UPS6" s="1056"/>
      <c r="UPT6" s="1056"/>
      <c r="UPU6" s="1056"/>
      <c r="UPV6" s="1056"/>
      <c r="UPW6" s="1056"/>
      <c r="UPX6" s="1056"/>
      <c r="UPY6" s="1056"/>
      <c r="UPZ6" s="1056"/>
      <c r="UQA6" s="1056"/>
      <c r="UQB6" s="1056"/>
      <c r="UQC6" s="1056"/>
      <c r="UQD6" s="1056"/>
      <c r="UQE6" s="1056"/>
      <c r="UQF6" s="1056"/>
      <c r="UQG6" s="1056"/>
      <c r="UQH6" s="1056"/>
      <c r="UQI6" s="1056"/>
      <c r="UQJ6" s="1056"/>
      <c r="UQK6" s="1056"/>
      <c r="UQL6" s="1056"/>
      <c r="UQM6" s="1056"/>
      <c r="UQN6" s="1056"/>
      <c r="UQO6" s="1056"/>
      <c r="UQP6" s="1056"/>
      <c r="UQQ6" s="1056"/>
      <c r="UQR6" s="1056"/>
      <c r="UQS6" s="1056"/>
      <c r="UQT6" s="1056"/>
      <c r="UQU6" s="1056"/>
      <c r="UQV6" s="1056"/>
      <c r="UQW6" s="1056"/>
      <c r="UQX6" s="1056"/>
      <c r="UQY6" s="1056"/>
      <c r="UQZ6" s="1056"/>
      <c r="URA6" s="1056"/>
      <c r="URB6" s="1056"/>
      <c r="URC6" s="1056"/>
      <c r="URD6" s="1056"/>
      <c r="URE6" s="1056"/>
      <c r="URF6" s="1056"/>
      <c r="URG6" s="1056"/>
      <c r="URH6" s="1056"/>
      <c r="URI6" s="1056"/>
      <c r="URJ6" s="1056"/>
      <c r="URK6" s="1056"/>
      <c r="URL6" s="1056"/>
      <c r="URM6" s="1056"/>
      <c r="URN6" s="1056"/>
      <c r="URO6" s="1056"/>
      <c r="URP6" s="1056"/>
      <c r="URQ6" s="1056"/>
      <c r="URR6" s="1056"/>
      <c r="URS6" s="1056"/>
      <c r="URT6" s="1056"/>
      <c r="URU6" s="1056"/>
      <c r="URV6" s="1056"/>
      <c r="URW6" s="1056"/>
      <c r="URX6" s="1056"/>
      <c r="URY6" s="1056"/>
      <c r="URZ6" s="1056"/>
      <c r="USA6" s="1056"/>
      <c r="USB6" s="1056"/>
      <c r="USC6" s="1056"/>
      <c r="USD6" s="1056"/>
      <c r="USE6" s="1056"/>
      <c r="USF6" s="1056"/>
      <c r="USG6" s="1056"/>
      <c r="USH6" s="1056"/>
      <c r="USI6" s="1056"/>
      <c r="USJ6" s="1056"/>
      <c r="USK6" s="1056"/>
      <c r="USL6" s="1056"/>
      <c r="USM6" s="1056"/>
      <c r="USN6" s="1056"/>
      <c r="USO6" s="1056"/>
      <c r="USP6" s="1056"/>
      <c r="USQ6" s="1056"/>
      <c r="USR6" s="1056"/>
      <c r="USS6" s="1056"/>
      <c r="UST6" s="1056"/>
      <c r="USU6" s="1056"/>
      <c r="USV6" s="1056"/>
      <c r="USW6" s="1056"/>
      <c r="USX6" s="1056"/>
      <c r="USY6" s="1056"/>
      <c r="USZ6" s="1056"/>
      <c r="UTA6" s="1056"/>
      <c r="UTB6" s="1056"/>
      <c r="UTC6" s="1056"/>
      <c r="UTD6" s="1056"/>
      <c r="UTE6" s="1056"/>
      <c r="UTF6" s="1056"/>
      <c r="UTG6" s="1056"/>
      <c r="UTH6" s="1056"/>
      <c r="UTI6" s="1056"/>
      <c r="UTJ6" s="1056"/>
      <c r="UTK6" s="1056"/>
      <c r="UTL6" s="1056"/>
      <c r="UTM6" s="1056"/>
      <c r="UTN6" s="1056"/>
      <c r="UTO6" s="1056"/>
      <c r="UTP6" s="1056"/>
      <c r="UTQ6" s="1056"/>
      <c r="UTR6" s="1056"/>
      <c r="UTS6" s="1056"/>
      <c r="UTT6" s="1056"/>
      <c r="UTU6" s="1056"/>
      <c r="UTV6" s="1056"/>
      <c r="UTW6" s="1056"/>
      <c r="UTX6" s="1056"/>
      <c r="UTY6" s="1056"/>
      <c r="UTZ6" s="1056"/>
      <c r="UUA6" s="1056"/>
      <c r="UUB6" s="1056"/>
      <c r="UUC6" s="1056"/>
      <c r="UUD6" s="1056"/>
      <c r="UUE6" s="1056"/>
      <c r="UUF6" s="1056"/>
      <c r="UUG6" s="1056"/>
      <c r="UUH6" s="1056"/>
      <c r="UUI6" s="1056"/>
      <c r="UUJ6" s="1056"/>
      <c r="UUK6" s="1056"/>
      <c r="UUL6" s="1056"/>
      <c r="UUM6" s="1056"/>
      <c r="UUN6" s="1056"/>
      <c r="UUO6" s="1056"/>
      <c r="UUP6" s="1056"/>
      <c r="UUQ6" s="1056"/>
      <c r="UUR6" s="1056"/>
      <c r="UUS6" s="1056"/>
      <c r="UUT6" s="1056"/>
      <c r="UUU6" s="1056"/>
      <c r="UUV6" s="1056"/>
      <c r="UUW6" s="1056"/>
      <c r="UUX6" s="1056"/>
      <c r="UUY6" s="1056"/>
      <c r="UUZ6" s="1056"/>
      <c r="UVA6" s="1056"/>
      <c r="UVB6" s="1056"/>
      <c r="UVC6" s="1056"/>
      <c r="UVD6" s="1056"/>
      <c r="UVE6" s="1056"/>
      <c r="UVF6" s="1056"/>
      <c r="UVG6" s="1056"/>
      <c r="UVH6" s="1056"/>
      <c r="UVI6" s="1056"/>
      <c r="UVJ6" s="1056"/>
      <c r="UVK6" s="1056"/>
      <c r="UVL6" s="1056"/>
      <c r="UVM6" s="1056"/>
      <c r="UVN6" s="1056"/>
      <c r="UVO6" s="1056"/>
      <c r="UVP6" s="1056"/>
      <c r="UVQ6" s="1056"/>
      <c r="UVR6" s="1056"/>
      <c r="UVS6" s="1056"/>
      <c r="UVT6" s="1056"/>
      <c r="UVU6" s="1056"/>
      <c r="UVV6" s="1056"/>
      <c r="UVW6" s="1056"/>
      <c r="UVX6" s="1056"/>
      <c r="UVY6" s="1056"/>
      <c r="UVZ6" s="1056"/>
      <c r="UWA6" s="1056"/>
      <c r="UWB6" s="1056"/>
      <c r="UWC6" s="1056"/>
      <c r="UWD6" s="1056"/>
      <c r="UWE6" s="1056"/>
      <c r="UWF6" s="1056"/>
      <c r="UWG6" s="1056"/>
      <c r="UWH6" s="1056"/>
      <c r="UWI6" s="1056"/>
      <c r="UWJ6" s="1056"/>
      <c r="UWK6" s="1056"/>
      <c r="UWL6" s="1056"/>
      <c r="UWM6" s="1056"/>
      <c r="UWN6" s="1056"/>
      <c r="UWO6" s="1056"/>
      <c r="UWP6" s="1056"/>
      <c r="UWQ6" s="1056"/>
      <c r="UWR6" s="1056"/>
      <c r="UWS6" s="1056"/>
      <c r="UWT6" s="1056"/>
      <c r="UWU6" s="1056"/>
      <c r="UWV6" s="1056"/>
      <c r="UWW6" s="1056"/>
      <c r="UWX6" s="1056"/>
      <c r="UWY6" s="1056"/>
      <c r="UWZ6" s="1056"/>
      <c r="UXA6" s="1056"/>
      <c r="UXB6" s="1056"/>
      <c r="UXC6" s="1056"/>
      <c r="UXD6" s="1056"/>
      <c r="UXE6" s="1056"/>
      <c r="UXF6" s="1056"/>
      <c r="UXG6" s="1056"/>
      <c r="UXH6" s="1056"/>
      <c r="UXI6" s="1056"/>
      <c r="UXJ6" s="1056"/>
      <c r="UXK6" s="1056"/>
      <c r="UXL6" s="1056"/>
      <c r="UXM6" s="1056"/>
      <c r="UXN6" s="1056"/>
      <c r="UXO6" s="1056"/>
      <c r="UXP6" s="1056"/>
      <c r="UXQ6" s="1056"/>
      <c r="UXR6" s="1056"/>
      <c r="UXS6" s="1056"/>
      <c r="UXT6" s="1056"/>
      <c r="UXU6" s="1056"/>
      <c r="UXV6" s="1056"/>
      <c r="UXW6" s="1056"/>
      <c r="UXX6" s="1056"/>
      <c r="UXY6" s="1056"/>
      <c r="UXZ6" s="1056"/>
      <c r="UYA6" s="1056"/>
      <c r="UYB6" s="1056"/>
      <c r="UYC6" s="1056"/>
      <c r="UYD6" s="1056"/>
      <c r="UYE6" s="1056"/>
      <c r="UYF6" s="1056"/>
      <c r="UYG6" s="1056"/>
      <c r="UYH6" s="1056"/>
      <c r="UYI6" s="1056"/>
      <c r="UYJ6" s="1056"/>
      <c r="UYK6" s="1056"/>
      <c r="UYL6" s="1056"/>
      <c r="UYM6" s="1056"/>
      <c r="UYN6" s="1056"/>
      <c r="UYO6" s="1056"/>
      <c r="UYP6" s="1056"/>
      <c r="UYQ6" s="1056"/>
      <c r="UYR6" s="1056"/>
      <c r="UYS6" s="1056"/>
      <c r="UYT6" s="1056"/>
      <c r="UYU6" s="1056"/>
      <c r="UYV6" s="1056"/>
      <c r="UYW6" s="1056"/>
      <c r="UYX6" s="1056"/>
      <c r="UYY6" s="1056"/>
      <c r="UYZ6" s="1056"/>
      <c r="UZA6" s="1056"/>
      <c r="UZB6" s="1056"/>
      <c r="UZC6" s="1056"/>
      <c r="UZD6" s="1056"/>
      <c r="UZE6" s="1056"/>
      <c r="UZF6" s="1056"/>
      <c r="UZG6" s="1056"/>
      <c r="UZH6" s="1056"/>
      <c r="UZI6" s="1056"/>
      <c r="UZJ6" s="1056"/>
      <c r="UZK6" s="1056"/>
      <c r="UZL6" s="1056"/>
      <c r="UZM6" s="1056"/>
      <c r="UZN6" s="1056"/>
      <c r="UZO6" s="1056"/>
      <c r="UZP6" s="1056"/>
      <c r="UZQ6" s="1056"/>
      <c r="UZR6" s="1056"/>
      <c r="UZS6" s="1056"/>
      <c r="UZT6" s="1056"/>
      <c r="UZU6" s="1056"/>
      <c r="UZV6" s="1056"/>
      <c r="UZW6" s="1056"/>
      <c r="UZX6" s="1056"/>
      <c r="UZY6" s="1056"/>
      <c r="UZZ6" s="1056"/>
      <c r="VAA6" s="1056"/>
      <c r="VAB6" s="1056"/>
      <c r="VAC6" s="1056"/>
      <c r="VAD6" s="1056"/>
      <c r="VAE6" s="1056"/>
      <c r="VAF6" s="1056"/>
      <c r="VAG6" s="1056"/>
      <c r="VAH6" s="1056"/>
      <c r="VAI6" s="1056"/>
      <c r="VAJ6" s="1056"/>
      <c r="VAK6" s="1056"/>
      <c r="VAL6" s="1056"/>
      <c r="VAM6" s="1056"/>
      <c r="VAN6" s="1056"/>
      <c r="VAO6" s="1056"/>
      <c r="VAP6" s="1056"/>
      <c r="VAQ6" s="1056"/>
      <c r="VAR6" s="1056"/>
      <c r="VAS6" s="1056"/>
      <c r="VAT6" s="1056"/>
      <c r="VAU6" s="1056"/>
      <c r="VAV6" s="1056"/>
      <c r="VAW6" s="1056"/>
      <c r="VAX6" s="1056"/>
      <c r="VAY6" s="1056"/>
      <c r="VAZ6" s="1056"/>
      <c r="VBA6" s="1056"/>
      <c r="VBB6" s="1056"/>
      <c r="VBC6" s="1056"/>
      <c r="VBD6" s="1056"/>
      <c r="VBE6" s="1056"/>
      <c r="VBF6" s="1056"/>
      <c r="VBG6" s="1056"/>
      <c r="VBH6" s="1056"/>
      <c r="VBI6" s="1056"/>
      <c r="VBJ6" s="1056"/>
      <c r="VBK6" s="1056"/>
      <c r="VBL6" s="1056"/>
      <c r="VBM6" s="1056"/>
      <c r="VBN6" s="1056"/>
      <c r="VBO6" s="1056"/>
      <c r="VBP6" s="1056"/>
      <c r="VBQ6" s="1056"/>
      <c r="VBR6" s="1056"/>
      <c r="VBS6" s="1056"/>
      <c r="VBT6" s="1056"/>
      <c r="VBU6" s="1056"/>
      <c r="VBV6" s="1056"/>
      <c r="VBW6" s="1056"/>
      <c r="VBX6" s="1056"/>
      <c r="VBY6" s="1056"/>
      <c r="VBZ6" s="1056"/>
      <c r="VCA6" s="1056"/>
      <c r="VCB6" s="1056"/>
      <c r="VCC6" s="1056"/>
      <c r="VCD6" s="1056"/>
      <c r="VCE6" s="1056"/>
      <c r="VCF6" s="1056"/>
      <c r="VCG6" s="1056"/>
      <c r="VCH6" s="1056"/>
      <c r="VCI6" s="1056"/>
      <c r="VCJ6" s="1056"/>
      <c r="VCK6" s="1056"/>
      <c r="VCL6" s="1056"/>
      <c r="VCM6" s="1056"/>
      <c r="VCN6" s="1056"/>
      <c r="VCO6" s="1056"/>
      <c r="VCP6" s="1056"/>
      <c r="VCQ6" s="1056"/>
      <c r="VCR6" s="1056"/>
      <c r="VCS6" s="1056"/>
      <c r="VCT6" s="1056"/>
      <c r="VCU6" s="1056"/>
      <c r="VCV6" s="1056"/>
      <c r="VCW6" s="1056"/>
      <c r="VCX6" s="1056"/>
      <c r="VCY6" s="1056"/>
      <c r="VCZ6" s="1056"/>
      <c r="VDA6" s="1056"/>
      <c r="VDB6" s="1056"/>
      <c r="VDC6" s="1056"/>
      <c r="VDD6" s="1056"/>
      <c r="VDE6" s="1056"/>
      <c r="VDF6" s="1056"/>
      <c r="VDG6" s="1056"/>
      <c r="VDH6" s="1056"/>
      <c r="VDI6" s="1056"/>
      <c r="VDJ6" s="1056"/>
      <c r="VDK6" s="1056"/>
      <c r="VDL6" s="1056"/>
      <c r="VDM6" s="1056"/>
      <c r="VDN6" s="1056"/>
      <c r="VDO6" s="1056"/>
      <c r="VDP6" s="1056"/>
      <c r="VDQ6" s="1056"/>
      <c r="VDR6" s="1056"/>
      <c r="VDS6" s="1056"/>
      <c r="VDT6" s="1056"/>
      <c r="VDU6" s="1056"/>
      <c r="VDV6" s="1056"/>
      <c r="VDW6" s="1056"/>
      <c r="VDX6" s="1056"/>
      <c r="VDY6" s="1056"/>
      <c r="VDZ6" s="1056"/>
      <c r="VEA6" s="1056"/>
      <c r="VEB6" s="1056"/>
      <c r="VEC6" s="1056"/>
      <c r="VED6" s="1056"/>
      <c r="VEE6" s="1056"/>
      <c r="VEF6" s="1056"/>
      <c r="VEG6" s="1056"/>
      <c r="VEH6" s="1056"/>
      <c r="VEI6" s="1056"/>
      <c r="VEJ6" s="1056"/>
      <c r="VEK6" s="1056"/>
      <c r="VEL6" s="1056"/>
      <c r="VEM6" s="1056"/>
      <c r="VEN6" s="1056"/>
      <c r="VEO6" s="1056"/>
      <c r="VEP6" s="1056"/>
      <c r="VEQ6" s="1056"/>
      <c r="VER6" s="1056"/>
      <c r="VES6" s="1056"/>
      <c r="VET6" s="1056"/>
      <c r="VEU6" s="1056"/>
      <c r="VEV6" s="1056"/>
      <c r="VEW6" s="1056"/>
      <c r="VEX6" s="1056"/>
      <c r="VEY6" s="1056"/>
      <c r="VEZ6" s="1056"/>
      <c r="VFA6" s="1056"/>
      <c r="VFB6" s="1056"/>
      <c r="VFC6" s="1056"/>
      <c r="VFD6" s="1056"/>
      <c r="VFE6" s="1056"/>
      <c r="VFF6" s="1056"/>
      <c r="VFG6" s="1056"/>
      <c r="VFH6" s="1056"/>
      <c r="VFI6" s="1056"/>
      <c r="VFJ6" s="1056"/>
      <c r="VFK6" s="1056"/>
      <c r="VFL6" s="1056"/>
      <c r="VFM6" s="1056"/>
      <c r="VFN6" s="1056"/>
      <c r="VFO6" s="1056"/>
      <c r="VFP6" s="1056"/>
      <c r="VFQ6" s="1056"/>
      <c r="VFR6" s="1056"/>
      <c r="VFS6" s="1056"/>
      <c r="VFT6" s="1056"/>
      <c r="VFU6" s="1056"/>
      <c r="VFV6" s="1056"/>
      <c r="VFW6" s="1056"/>
      <c r="VFX6" s="1056"/>
      <c r="VFY6" s="1056"/>
      <c r="VFZ6" s="1056"/>
      <c r="VGA6" s="1056"/>
      <c r="VGB6" s="1056"/>
      <c r="VGC6" s="1056"/>
      <c r="VGD6" s="1056"/>
      <c r="VGE6" s="1056"/>
      <c r="VGF6" s="1056"/>
      <c r="VGG6" s="1056"/>
      <c r="VGH6" s="1056"/>
      <c r="VGI6" s="1056"/>
      <c r="VGJ6" s="1056"/>
      <c r="VGK6" s="1056"/>
      <c r="VGL6" s="1056"/>
      <c r="VGM6" s="1056"/>
      <c r="VGN6" s="1056"/>
      <c r="VGO6" s="1056"/>
      <c r="VGP6" s="1056"/>
      <c r="VGQ6" s="1056"/>
      <c r="VGR6" s="1056"/>
      <c r="VGS6" s="1056"/>
      <c r="VGT6" s="1056"/>
      <c r="VGU6" s="1056"/>
      <c r="VGV6" s="1056"/>
      <c r="VGW6" s="1056"/>
      <c r="VGX6" s="1056"/>
      <c r="VGY6" s="1056"/>
      <c r="VGZ6" s="1056"/>
      <c r="VHA6" s="1056"/>
      <c r="VHB6" s="1056"/>
      <c r="VHC6" s="1056"/>
      <c r="VHD6" s="1056"/>
      <c r="VHE6" s="1056"/>
      <c r="VHF6" s="1056"/>
      <c r="VHG6" s="1056"/>
      <c r="VHH6" s="1056"/>
      <c r="VHI6" s="1056"/>
      <c r="VHJ6" s="1056"/>
      <c r="VHK6" s="1056"/>
      <c r="VHL6" s="1056"/>
      <c r="VHM6" s="1056"/>
      <c r="VHN6" s="1056"/>
      <c r="VHO6" s="1056"/>
      <c r="VHP6" s="1056"/>
      <c r="VHQ6" s="1056"/>
      <c r="VHR6" s="1056"/>
      <c r="VHS6" s="1056"/>
      <c r="VHT6" s="1056"/>
      <c r="VHU6" s="1056"/>
      <c r="VHV6" s="1056"/>
      <c r="VHW6" s="1056"/>
      <c r="VHX6" s="1056"/>
      <c r="VHY6" s="1056"/>
      <c r="VHZ6" s="1056"/>
      <c r="VIA6" s="1056"/>
      <c r="VIB6" s="1056"/>
      <c r="VIC6" s="1056"/>
      <c r="VID6" s="1056"/>
      <c r="VIE6" s="1056"/>
      <c r="VIF6" s="1056"/>
      <c r="VIG6" s="1056"/>
      <c r="VIH6" s="1056"/>
      <c r="VII6" s="1056"/>
      <c r="VIJ6" s="1056"/>
      <c r="VIK6" s="1056"/>
      <c r="VIL6" s="1056"/>
      <c r="VIM6" s="1056"/>
      <c r="VIN6" s="1056"/>
      <c r="VIO6" s="1056"/>
      <c r="VIP6" s="1056"/>
      <c r="VIQ6" s="1056"/>
      <c r="VIR6" s="1056"/>
      <c r="VIS6" s="1056"/>
      <c r="VIT6" s="1056"/>
      <c r="VIU6" s="1056"/>
      <c r="VIV6" s="1056"/>
      <c r="VIW6" s="1056"/>
      <c r="VIX6" s="1056"/>
      <c r="VIY6" s="1056"/>
      <c r="VIZ6" s="1056"/>
      <c r="VJA6" s="1056"/>
      <c r="VJB6" s="1056"/>
      <c r="VJC6" s="1056"/>
      <c r="VJD6" s="1056"/>
      <c r="VJE6" s="1056"/>
      <c r="VJF6" s="1056"/>
      <c r="VJG6" s="1056"/>
      <c r="VJH6" s="1056"/>
      <c r="VJI6" s="1056"/>
      <c r="VJJ6" s="1056"/>
      <c r="VJK6" s="1056"/>
      <c r="VJL6" s="1056"/>
      <c r="VJM6" s="1056"/>
      <c r="VJN6" s="1056"/>
      <c r="VJO6" s="1056"/>
      <c r="VJP6" s="1056"/>
      <c r="VJQ6" s="1056"/>
      <c r="VJR6" s="1056"/>
      <c r="VJS6" s="1056"/>
      <c r="VJT6" s="1056"/>
      <c r="VJU6" s="1056"/>
      <c r="VJV6" s="1056"/>
      <c r="VJW6" s="1056"/>
      <c r="VJX6" s="1056"/>
      <c r="VJY6" s="1056"/>
      <c r="VJZ6" s="1056"/>
      <c r="VKA6" s="1056"/>
      <c r="VKB6" s="1056"/>
      <c r="VKC6" s="1056"/>
      <c r="VKD6" s="1056"/>
      <c r="VKE6" s="1056"/>
      <c r="VKF6" s="1056"/>
      <c r="VKG6" s="1056"/>
      <c r="VKH6" s="1056"/>
      <c r="VKI6" s="1056"/>
      <c r="VKJ6" s="1056"/>
      <c r="VKK6" s="1056"/>
      <c r="VKL6" s="1056"/>
      <c r="VKM6" s="1056"/>
      <c r="VKN6" s="1056"/>
      <c r="VKO6" s="1056"/>
      <c r="VKP6" s="1056"/>
      <c r="VKQ6" s="1056"/>
      <c r="VKR6" s="1056"/>
      <c r="VKS6" s="1056"/>
      <c r="VKT6" s="1056"/>
      <c r="VKU6" s="1056"/>
      <c r="VKV6" s="1056"/>
      <c r="VKW6" s="1056"/>
      <c r="VKX6" s="1056"/>
      <c r="VKY6" s="1056"/>
      <c r="VKZ6" s="1056"/>
      <c r="VLA6" s="1056"/>
      <c r="VLB6" s="1056"/>
      <c r="VLC6" s="1056"/>
      <c r="VLD6" s="1056"/>
      <c r="VLE6" s="1056"/>
      <c r="VLF6" s="1056"/>
      <c r="VLG6" s="1056"/>
      <c r="VLH6" s="1056"/>
      <c r="VLI6" s="1056"/>
      <c r="VLJ6" s="1056"/>
      <c r="VLK6" s="1056"/>
      <c r="VLL6" s="1056"/>
      <c r="VLM6" s="1056"/>
      <c r="VLN6" s="1056"/>
      <c r="VLO6" s="1056"/>
      <c r="VLP6" s="1056"/>
      <c r="VLQ6" s="1056"/>
      <c r="VLR6" s="1056"/>
      <c r="VLS6" s="1056"/>
      <c r="VLT6" s="1056"/>
      <c r="VLU6" s="1056"/>
      <c r="VLV6" s="1056"/>
      <c r="VLW6" s="1056"/>
      <c r="VLX6" s="1056"/>
      <c r="VLY6" s="1056"/>
      <c r="VLZ6" s="1056"/>
      <c r="VMA6" s="1056"/>
      <c r="VMB6" s="1056"/>
      <c r="VMC6" s="1056"/>
      <c r="VMD6" s="1056"/>
      <c r="VME6" s="1056"/>
      <c r="VMF6" s="1056"/>
      <c r="VMG6" s="1056"/>
      <c r="VMH6" s="1056"/>
      <c r="VMI6" s="1056"/>
      <c r="VMJ6" s="1056"/>
      <c r="VMK6" s="1056"/>
      <c r="VML6" s="1056"/>
      <c r="VMM6" s="1056"/>
      <c r="VMN6" s="1056"/>
      <c r="VMO6" s="1056"/>
      <c r="VMP6" s="1056"/>
      <c r="VMQ6" s="1056"/>
      <c r="VMR6" s="1056"/>
      <c r="VMS6" s="1056"/>
      <c r="VMT6" s="1056"/>
      <c r="VMU6" s="1056"/>
      <c r="VMV6" s="1056"/>
      <c r="VMW6" s="1056"/>
      <c r="VMX6" s="1056"/>
      <c r="VMY6" s="1056"/>
      <c r="VMZ6" s="1056"/>
      <c r="VNA6" s="1056"/>
      <c r="VNB6" s="1056"/>
      <c r="VNC6" s="1056"/>
      <c r="VND6" s="1056"/>
      <c r="VNE6" s="1056"/>
      <c r="VNF6" s="1056"/>
      <c r="VNG6" s="1056"/>
      <c r="VNH6" s="1056"/>
      <c r="VNI6" s="1056"/>
      <c r="VNJ6" s="1056"/>
      <c r="VNK6" s="1056"/>
      <c r="VNL6" s="1056"/>
      <c r="VNM6" s="1056"/>
      <c r="VNN6" s="1056"/>
      <c r="VNO6" s="1056"/>
      <c r="VNP6" s="1056"/>
      <c r="VNQ6" s="1056"/>
      <c r="VNR6" s="1056"/>
      <c r="VNS6" s="1056"/>
      <c r="VNT6" s="1056"/>
      <c r="VNU6" s="1056"/>
      <c r="VNV6" s="1056"/>
      <c r="VNW6" s="1056"/>
      <c r="VNX6" s="1056"/>
      <c r="VNY6" s="1056"/>
      <c r="VNZ6" s="1056"/>
      <c r="VOA6" s="1056"/>
      <c r="VOB6" s="1056"/>
      <c r="VOC6" s="1056"/>
      <c r="VOD6" s="1056"/>
      <c r="VOE6" s="1056"/>
      <c r="VOF6" s="1056"/>
      <c r="VOG6" s="1056"/>
      <c r="VOH6" s="1056"/>
      <c r="VOI6" s="1056"/>
      <c r="VOJ6" s="1056"/>
      <c r="VOK6" s="1056"/>
      <c r="VOL6" s="1056"/>
      <c r="VOM6" s="1056"/>
      <c r="VON6" s="1056"/>
      <c r="VOO6" s="1056"/>
      <c r="VOP6" s="1056"/>
      <c r="VOQ6" s="1056"/>
      <c r="VOR6" s="1056"/>
      <c r="VOS6" s="1056"/>
      <c r="VOT6" s="1056"/>
      <c r="VOU6" s="1056"/>
      <c r="VOV6" s="1056"/>
      <c r="VOW6" s="1056"/>
      <c r="VOX6" s="1056"/>
      <c r="VOY6" s="1056"/>
      <c r="VOZ6" s="1056"/>
      <c r="VPA6" s="1056"/>
      <c r="VPB6" s="1056"/>
      <c r="VPC6" s="1056"/>
      <c r="VPD6" s="1056"/>
      <c r="VPE6" s="1056"/>
      <c r="VPF6" s="1056"/>
      <c r="VPG6" s="1056"/>
      <c r="VPH6" s="1056"/>
      <c r="VPI6" s="1056"/>
      <c r="VPJ6" s="1056"/>
      <c r="VPK6" s="1056"/>
      <c r="VPL6" s="1056"/>
      <c r="VPM6" s="1056"/>
      <c r="VPN6" s="1056"/>
      <c r="VPO6" s="1056"/>
      <c r="VPP6" s="1056"/>
      <c r="VPQ6" s="1056"/>
      <c r="VPR6" s="1056"/>
      <c r="VPS6" s="1056"/>
      <c r="VPT6" s="1056"/>
      <c r="VPU6" s="1056"/>
      <c r="VPV6" s="1056"/>
      <c r="VPW6" s="1056"/>
      <c r="VPX6" s="1056"/>
      <c r="VPY6" s="1056"/>
      <c r="VPZ6" s="1056"/>
      <c r="VQA6" s="1056"/>
      <c r="VQB6" s="1056"/>
      <c r="VQC6" s="1056"/>
      <c r="VQD6" s="1056"/>
      <c r="VQE6" s="1056"/>
      <c r="VQF6" s="1056"/>
      <c r="VQG6" s="1056"/>
      <c r="VQH6" s="1056"/>
      <c r="VQI6" s="1056"/>
      <c r="VQJ6" s="1056"/>
      <c r="VQK6" s="1056"/>
      <c r="VQL6" s="1056"/>
      <c r="VQM6" s="1056"/>
      <c r="VQN6" s="1056"/>
      <c r="VQO6" s="1056"/>
      <c r="VQP6" s="1056"/>
      <c r="VQQ6" s="1056"/>
      <c r="VQR6" s="1056"/>
      <c r="VQS6" s="1056"/>
      <c r="VQT6" s="1056"/>
      <c r="VQU6" s="1056"/>
      <c r="VQV6" s="1056"/>
      <c r="VQW6" s="1056"/>
      <c r="VQX6" s="1056"/>
      <c r="VQY6" s="1056"/>
      <c r="VQZ6" s="1056"/>
      <c r="VRA6" s="1056"/>
      <c r="VRB6" s="1056"/>
      <c r="VRC6" s="1056"/>
      <c r="VRD6" s="1056"/>
      <c r="VRE6" s="1056"/>
      <c r="VRF6" s="1056"/>
      <c r="VRG6" s="1056"/>
      <c r="VRH6" s="1056"/>
      <c r="VRI6" s="1056"/>
      <c r="VRJ6" s="1056"/>
      <c r="VRK6" s="1056"/>
      <c r="VRL6" s="1056"/>
      <c r="VRM6" s="1056"/>
      <c r="VRN6" s="1056"/>
      <c r="VRO6" s="1056"/>
      <c r="VRP6" s="1056"/>
      <c r="VRQ6" s="1056"/>
      <c r="VRR6" s="1056"/>
      <c r="VRS6" s="1056"/>
      <c r="VRT6" s="1056"/>
      <c r="VRU6" s="1056"/>
      <c r="VRV6" s="1056"/>
      <c r="VRW6" s="1056"/>
      <c r="VRX6" s="1056"/>
      <c r="VRY6" s="1056"/>
      <c r="VRZ6" s="1056"/>
      <c r="VSA6" s="1056"/>
      <c r="VSB6" s="1056"/>
      <c r="VSC6" s="1056"/>
      <c r="VSD6" s="1056"/>
      <c r="VSE6" s="1056"/>
      <c r="VSF6" s="1056"/>
      <c r="VSG6" s="1056"/>
      <c r="VSH6" s="1056"/>
      <c r="VSI6" s="1056"/>
      <c r="VSJ6" s="1056"/>
      <c r="VSK6" s="1056"/>
      <c r="VSL6" s="1056"/>
      <c r="VSM6" s="1056"/>
      <c r="VSN6" s="1056"/>
      <c r="VSO6" s="1056"/>
      <c r="VSP6" s="1056"/>
      <c r="VSQ6" s="1056"/>
      <c r="VSR6" s="1056"/>
      <c r="VSS6" s="1056"/>
      <c r="VST6" s="1056"/>
      <c r="VSU6" s="1056"/>
      <c r="VSV6" s="1056"/>
      <c r="VSW6" s="1056"/>
      <c r="VSX6" s="1056"/>
      <c r="VSY6" s="1056"/>
      <c r="VSZ6" s="1056"/>
      <c r="VTA6" s="1056"/>
      <c r="VTB6" s="1056"/>
      <c r="VTC6" s="1056"/>
      <c r="VTD6" s="1056"/>
      <c r="VTE6" s="1056"/>
      <c r="VTF6" s="1056"/>
      <c r="VTG6" s="1056"/>
      <c r="VTH6" s="1056"/>
      <c r="VTI6" s="1056"/>
      <c r="VTJ6" s="1056"/>
      <c r="VTK6" s="1056"/>
      <c r="VTL6" s="1056"/>
      <c r="VTM6" s="1056"/>
      <c r="VTN6" s="1056"/>
      <c r="VTO6" s="1056"/>
      <c r="VTP6" s="1056"/>
      <c r="VTQ6" s="1056"/>
      <c r="VTR6" s="1056"/>
      <c r="VTS6" s="1056"/>
      <c r="VTT6" s="1056"/>
      <c r="VTU6" s="1056"/>
      <c r="VTV6" s="1056"/>
      <c r="VTW6" s="1056"/>
      <c r="VTX6" s="1056"/>
      <c r="VTY6" s="1056"/>
      <c r="VTZ6" s="1056"/>
      <c r="VUA6" s="1056"/>
      <c r="VUB6" s="1056"/>
      <c r="VUC6" s="1056"/>
      <c r="VUD6" s="1056"/>
      <c r="VUE6" s="1056"/>
      <c r="VUF6" s="1056"/>
      <c r="VUG6" s="1056"/>
      <c r="VUH6" s="1056"/>
      <c r="VUI6" s="1056"/>
      <c r="VUJ6" s="1056"/>
      <c r="VUK6" s="1056"/>
      <c r="VUL6" s="1056"/>
      <c r="VUM6" s="1056"/>
      <c r="VUN6" s="1056"/>
      <c r="VUO6" s="1056"/>
      <c r="VUP6" s="1056"/>
      <c r="VUQ6" s="1056"/>
      <c r="VUR6" s="1056"/>
      <c r="VUS6" s="1056"/>
      <c r="VUT6" s="1056"/>
      <c r="VUU6" s="1056"/>
      <c r="VUV6" s="1056"/>
      <c r="VUW6" s="1056"/>
      <c r="VUX6" s="1056"/>
      <c r="VUY6" s="1056"/>
      <c r="VUZ6" s="1056"/>
      <c r="VVA6" s="1056"/>
      <c r="VVB6" s="1056"/>
      <c r="VVC6" s="1056"/>
      <c r="VVD6" s="1056"/>
      <c r="VVE6" s="1056"/>
      <c r="VVF6" s="1056"/>
      <c r="VVG6" s="1056"/>
      <c r="VVH6" s="1056"/>
      <c r="VVI6" s="1056"/>
      <c r="VVJ6" s="1056"/>
      <c r="VVK6" s="1056"/>
      <c r="VVL6" s="1056"/>
      <c r="VVM6" s="1056"/>
      <c r="VVN6" s="1056"/>
      <c r="VVO6" s="1056"/>
      <c r="VVP6" s="1056"/>
      <c r="VVQ6" s="1056"/>
      <c r="VVR6" s="1056"/>
      <c r="VVS6" s="1056"/>
      <c r="VVT6" s="1056"/>
      <c r="VVU6" s="1056"/>
      <c r="VVV6" s="1056"/>
      <c r="VVW6" s="1056"/>
      <c r="VVX6" s="1056"/>
      <c r="VVY6" s="1056"/>
      <c r="VVZ6" s="1056"/>
      <c r="VWA6" s="1056"/>
      <c r="VWB6" s="1056"/>
      <c r="VWC6" s="1056"/>
      <c r="VWD6" s="1056"/>
      <c r="VWE6" s="1056"/>
      <c r="VWF6" s="1056"/>
      <c r="VWG6" s="1056"/>
      <c r="VWH6" s="1056"/>
      <c r="VWI6" s="1056"/>
      <c r="VWJ6" s="1056"/>
      <c r="VWK6" s="1056"/>
      <c r="VWL6" s="1056"/>
      <c r="VWM6" s="1056"/>
      <c r="VWN6" s="1056"/>
      <c r="VWO6" s="1056"/>
      <c r="VWP6" s="1056"/>
      <c r="VWQ6" s="1056"/>
      <c r="VWR6" s="1056"/>
      <c r="VWS6" s="1056"/>
      <c r="VWT6" s="1056"/>
      <c r="VWU6" s="1056"/>
      <c r="VWV6" s="1056"/>
      <c r="VWW6" s="1056"/>
      <c r="VWX6" s="1056"/>
      <c r="VWY6" s="1056"/>
      <c r="VWZ6" s="1056"/>
      <c r="VXA6" s="1056"/>
      <c r="VXB6" s="1056"/>
      <c r="VXC6" s="1056"/>
      <c r="VXD6" s="1056"/>
      <c r="VXE6" s="1056"/>
      <c r="VXF6" s="1056"/>
      <c r="VXG6" s="1056"/>
      <c r="VXH6" s="1056"/>
      <c r="VXI6" s="1056"/>
      <c r="VXJ6" s="1056"/>
      <c r="VXK6" s="1056"/>
      <c r="VXL6" s="1056"/>
      <c r="VXM6" s="1056"/>
      <c r="VXN6" s="1056"/>
      <c r="VXO6" s="1056"/>
      <c r="VXP6" s="1056"/>
      <c r="VXQ6" s="1056"/>
      <c r="VXR6" s="1056"/>
      <c r="VXS6" s="1056"/>
      <c r="VXT6" s="1056"/>
      <c r="VXU6" s="1056"/>
      <c r="VXV6" s="1056"/>
      <c r="VXW6" s="1056"/>
      <c r="VXX6" s="1056"/>
      <c r="VXY6" s="1056"/>
      <c r="VXZ6" s="1056"/>
      <c r="VYA6" s="1056"/>
      <c r="VYB6" s="1056"/>
      <c r="VYC6" s="1056"/>
      <c r="VYD6" s="1056"/>
      <c r="VYE6" s="1056"/>
      <c r="VYF6" s="1056"/>
      <c r="VYG6" s="1056"/>
      <c r="VYH6" s="1056"/>
      <c r="VYI6" s="1056"/>
      <c r="VYJ6" s="1056"/>
      <c r="VYK6" s="1056"/>
      <c r="VYL6" s="1056"/>
      <c r="VYM6" s="1056"/>
      <c r="VYN6" s="1056"/>
      <c r="VYO6" s="1056"/>
      <c r="VYP6" s="1056"/>
      <c r="VYQ6" s="1056"/>
      <c r="VYR6" s="1056"/>
      <c r="VYS6" s="1056"/>
      <c r="VYT6" s="1056"/>
      <c r="VYU6" s="1056"/>
      <c r="VYV6" s="1056"/>
      <c r="VYW6" s="1056"/>
      <c r="VYX6" s="1056"/>
      <c r="VYY6" s="1056"/>
      <c r="VYZ6" s="1056"/>
      <c r="VZA6" s="1056"/>
      <c r="VZB6" s="1056"/>
      <c r="VZC6" s="1056"/>
      <c r="VZD6" s="1056"/>
      <c r="VZE6" s="1056"/>
      <c r="VZF6" s="1056"/>
      <c r="VZG6" s="1056"/>
      <c r="VZH6" s="1056"/>
      <c r="VZI6" s="1056"/>
      <c r="VZJ6" s="1056"/>
      <c r="VZK6" s="1056"/>
      <c r="VZL6" s="1056"/>
      <c r="VZM6" s="1056"/>
      <c r="VZN6" s="1056"/>
      <c r="VZO6" s="1056"/>
      <c r="VZP6" s="1056"/>
      <c r="VZQ6" s="1056"/>
      <c r="VZR6" s="1056"/>
      <c r="VZS6" s="1056"/>
      <c r="VZT6" s="1056"/>
      <c r="VZU6" s="1056"/>
      <c r="VZV6" s="1056"/>
      <c r="VZW6" s="1056"/>
      <c r="VZX6" s="1056"/>
      <c r="VZY6" s="1056"/>
      <c r="VZZ6" s="1056"/>
      <c r="WAA6" s="1056"/>
      <c r="WAB6" s="1056"/>
      <c r="WAC6" s="1056"/>
      <c r="WAD6" s="1056"/>
      <c r="WAE6" s="1056"/>
      <c r="WAF6" s="1056"/>
      <c r="WAG6" s="1056"/>
      <c r="WAH6" s="1056"/>
      <c r="WAI6" s="1056"/>
      <c r="WAJ6" s="1056"/>
      <c r="WAK6" s="1056"/>
      <c r="WAL6" s="1056"/>
      <c r="WAM6" s="1056"/>
      <c r="WAN6" s="1056"/>
      <c r="WAO6" s="1056"/>
      <c r="WAP6" s="1056"/>
      <c r="WAQ6" s="1056"/>
      <c r="WAR6" s="1056"/>
      <c r="WAS6" s="1056"/>
      <c r="WAT6" s="1056"/>
      <c r="WAU6" s="1056"/>
      <c r="WAV6" s="1056"/>
      <c r="WAW6" s="1056"/>
      <c r="WAX6" s="1056"/>
      <c r="WAY6" s="1056"/>
      <c r="WAZ6" s="1056"/>
      <c r="WBA6" s="1056"/>
      <c r="WBB6" s="1056"/>
      <c r="WBC6" s="1056"/>
      <c r="WBD6" s="1056"/>
      <c r="WBE6" s="1056"/>
      <c r="WBF6" s="1056"/>
      <c r="WBG6" s="1056"/>
      <c r="WBH6" s="1056"/>
      <c r="WBI6" s="1056"/>
      <c r="WBJ6" s="1056"/>
      <c r="WBK6" s="1056"/>
      <c r="WBL6" s="1056"/>
      <c r="WBM6" s="1056"/>
      <c r="WBN6" s="1056"/>
      <c r="WBO6" s="1056"/>
      <c r="WBP6" s="1056"/>
      <c r="WBQ6" s="1056"/>
      <c r="WBR6" s="1056"/>
      <c r="WBS6" s="1056"/>
      <c r="WBT6" s="1056"/>
      <c r="WBU6" s="1056"/>
      <c r="WBV6" s="1056"/>
      <c r="WBW6" s="1056"/>
      <c r="WBX6" s="1056"/>
      <c r="WBY6" s="1056"/>
      <c r="WBZ6" s="1056"/>
      <c r="WCA6" s="1056"/>
      <c r="WCB6" s="1056"/>
      <c r="WCC6" s="1056"/>
      <c r="WCD6" s="1056"/>
      <c r="WCE6" s="1056"/>
      <c r="WCF6" s="1056"/>
      <c r="WCG6" s="1056"/>
      <c r="WCH6" s="1056"/>
      <c r="WCI6" s="1056"/>
      <c r="WCJ6" s="1056"/>
      <c r="WCK6" s="1056"/>
      <c r="WCL6" s="1056"/>
      <c r="WCM6" s="1056"/>
      <c r="WCN6" s="1056"/>
      <c r="WCO6" s="1056"/>
      <c r="WCP6" s="1056"/>
      <c r="WCQ6" s="1056"/>
      <c r="WCR6" s="1056"/>
      <c r="WCS6" s="1056"/>
      <c r="WCT6" s="1056"/>
      <c r="WCU6" s="1056"/>
      <c r="WCV6" s="1056"/>
      <c r="WCW6" s="1056"/>
      <c r="WCX6" s="1056"/>
      <c r="WCY6" s="1056"/>
      <c r="WCZ6" s="1056"/>
      <c r="WDA6" s="1056"/>
      <c r="WDB6" s="1056"/>
      <c r="WDC6" s="1056"/>
      <c r="WDD6" s="1056"/>
      <c r="WDE6" s="1056"/>
      <c r="WDF6" s="1056"/>
      <c r="WDG6" s="1056"/>
      <c r="WDH6" s="1056"/>
      <c r="WDI6" s="1056"/>
      <c r="WDJ6" s="1056"/>
      <c r="WDK6" s="1056"/>
      <c r="WDL6" s="1056"/>
      <c r="WDM6" s="1056"/>
      <c r="WDN6" s="1056"/>
      <c r="WDO6" s="1056"/>
      <c r="WDP6" s="1056"/>
      <c r="WDQ6" s="1056"/>
      <c r="WDR6" s="1056"/>
      <c r="WDS6" s="1056"/>
      <c r="WDT6" s="1056"/>
      <c r="WDU6" s="1056"/>
      <c r="WDV6" s="1056"/>
      <c r="WDW6" s="1056"/>
      <c r="WDX6" s="1056"/>
      <c r="WDY6" s="1056"/>
      <c r="WDZ6" s="1056"/>
      <c r="WEA6" s="1056"/>
      <c r="WEB6" s="1056"/>
      <c r="WEC6" s="1056"/>
      <c r="WED6" s="1056"/>
      <c r="WEE6" s="1056"/>
      <c r="WEF6" s="1056"/>
      <c r="WEG6" s="1056"/>
      <c r="WEH6" s="1056"/>
      <c r="WEI6" s="1056"/>
      <c r="WEJ6" s="1056"/>
      <c r="WEK6" s="1056"/>
      <c r="WEL6" s="1056"/>
      <c r="WEM6" s="1056"/>
      <c r="WEN6" s="1056"/>
      <c r="WEO6" s="1056"/>
      <c r="WEP6" s="1056"/>
      <c r="WEQ6" s="1056"/>
      <c r="WER6" s="1056"/>
      <c r="WES6" s="1056"/>
      <c r="WET6" s="1056"/>
      <c r="WEU6" s="1056"/>
      <c r="WEV6" s="1056"/>
      <c r="WEW6" s="1056"/>
      <c r="WEX6" s="1056"/>
      <c r="WEY6" s="1056"/>
      <c r="WEZ6" s="1056"/>
      <c r="WFA6" s="1056"/>
      <c r="WFB6" s="1056"/>
      <c r="WFC6" s="1056"/>
      <c r="WFD6" s="1056"/>
      <c r="WFE6" s="1056"/>
      <c r="WFF6" s="1056"/>
      <c r="WFG6" s="1056"/>
      <c r="WFH6" s="1056"/>
      <c r="WFI6" s="1056"/>
      <c r="WFJ6" s="1056"/>
      <c r="WFK6" s="1056"/>
      <c r="WFL6" s="1056"/>
      <c r="WFM6" s="1056"/>
      <c r="WFN6" s="1056"/>
      <c r="WFO6" s="1056"/>
      <c r="WFP6" s="1056"/>
      <c r="WFQ6" s="1056"/>
      <c r="WFR6" s="1056"/>
      <c r="WFS6" s="1056"/>
      <c r="WFT6" s="1056"/>
      <c r="WFU6" s="1056"/>
      <c r="WFV6" s="1056"/>
      <c r="WFW6" s="1056"/>
      <c r="WFX6" s="1056"/>
      <c r="WFY6" s="1056"/>
      <c r="WFZ6" s="1056"/>
      <c r="WGA6" s="1056"/>
      <c r="WGB6" s="1056"/>
      <c r="WGC6" s="1056"/>
      <c r="WGD6" s="1056"/>
      <c r="WGE6" s="1056"/>
      <c r="WGF6" s="1056"/>
      <c r="WGG6" s="1056"/>
      <c r="WGH6" s="1056"/>
      <c r="WGI6" s="1056"/>
      <c r="WGJ6" s="1056"/>
      <c r="WGK6" s="1056"/>
      <c r="WGL6" s="1056"/>
      <c r="WGM6" s="1056"/>
      <c r="WGN6" s="1056"/>
      <c r="WGO6" s="1056"/>
      <c r="WGP6" s="1056"/>
      <c r="WGQ6" s="1056"/>
      <c r="WGR6" s="1056"/>
      <c r="WGS6" s="1056"/>
      <c r="WGT6" s="1056"/>
      <c r="WGU6" s="1056"/>
      <c r="WGV6" s="1056"/>
      <c r="WGW6" s="1056"/>
      <c r="WGX6" s="1056"/>
      <c r="WGY6" s="1056"/>
      <c r="WGZ6" s="1056"/>
      <c r="WHA6" s="1056"/>
      <c r="WHB6" s="1056"/>
      <c r="WHC6" s="1056"/>
      <c r="WHD6" s="1056"/>
      <c r="WHE6" s="1056"/>
      <c r="WHF6" s="1056"/>
      <c r="WHG6" s="1056"/>
      <c r="WHH6" s="1056"/>
      <c r="WHI6" s="1056"/>
      <c r="WHJ6" s="1056"/>
      <c r="WHK6" s="1056"/>
      <c r="WHL6" s="1056"/>
      <c r="WHM6" s="1056"/>
      <c r="WHN6" s="1056"/>
      <c r="WHO6" s="1056"/>
      <c r="WHP6" s="1056"/>
      <c r="WHQ6" s="1056"/>
      <c r="WHR6" s="1056"/>
      <c r="WHS6" s="1056"/>
      <c r="WHT6" s="1056"/>
      <c r="WHU6" s="1056"/>
      <c r="WHV6" s="1056"/>
      <c r="WHW6" s="1056"/>
      <c r="WHX6" s="1056"/>
      <c r="WHY6" s="1056"/>
      <c r="WHZ6" s="1056"/>
      <c r="WIA6" s="1056"/>
      <c r="WIB6" s="1056"/>
      <c r="WIC6" s="1056"/>
      <c r="WID6" s="1056"/>
      <c r="WIE6" s="1056"/>
      <c r="WIF6" s="1056"/>
      <c r="WIG6" s="1056"/>
      <c r="WIH6" s="1056"/>
      <c r="WII6" s="1056"/>
      <c r="WIJ6" s="1056"/>
      <c r="WIK6" s="1056"/>
      <c r="WIL6" s="1056"/>
      <c r="WIM6" s="1056"/>
      <c r="WIN6" s="1056"/>
      <c r="WIO6" s="1056"/>
      <c r="WIP6" s="1056"/>
      <c r="WIQ6" s="1056"/>
      <c r="WIR6" s="1056"/>
      <c r="WIS6" s="1056"/>
      <c r="WIT6" s="1056"/>
      <c r="WIU6" s="1056"/>
      <c r="WIV6" s="1056"/>
      <c r="WIW6" s="1056"/>
      <c r="WIX6" s="1056"/>
      <c r="WIY6" s="1056"/>
      <c r="WIZ6" s="1056"/>
      <c r="WJA6" s="1056"/>
      <c r="WJB6" s="1056"/>
      <c r="WJC6" s="1056"/>
      <c r="WJD6" s="1056"/>
      <c r="WJE6" s="1056"/>
      <c r="WJF6" s="1056"/>
      <c r="WJG6" s="1056"/>
      <c r="WJH6" s="1056"/>
      <c r="WJI6" s="1056"/>
      <c r="WJJ6" s="1056"/>
      <c r="WJK6" s="1056"/>
      <c r="WJL6" s="1056"/>
      <c r="WJM6" s="1056"/>
      <c r="WJN6" s="1056"/>
      <c r="WJO6" s="1056"/>
      <c r="WJP6" s="1056"/>
      <c r="WJQ6" s="1056"/>
      <c r="WJR6" s="1056"/>
      <c r="WJS6" s="1056"/>
      <c r="WJT6" s="1056"/>
      <c r="WJU6" s="1056"/>
      <c r="WJV6" s="1056"/>
      <c r="WJW6" s="1056"/>
      <c r="WJX6" s="1056"/>
      <c r="WJY6" s="1056"/>
      <c r="WJZ6" s="1056"/>
      <c r="WKA6" s="1056"/>
      <c r="WKB6" s="1056"/>
      <c r="WKC6" s="1056"/>
      <c r="WKD6" s="1056"/>
      <c r="WKE6" s="1056"/>
      <c r="WKF6" s="1056"/>
      <c r="WKG6" s="1056"/>
      <c r="WKH6" s="1056"/>
      <c r="WKI6" s="1056"/>
      <c r="WKJ6" s="1056"/>
      <c r="WKK6" s="1056"/>
      <c r="WKL6" s="1056"/>
      <c r="WKM6" s="1056"/>
      <c r="WKN6" s="1056"/>
      <c r="WKO6" s="1056"/>
      <c r="WKP6" s="1056"/>
      <c r="WKQ6" s="1056"/>
      <c r="WKR6" s="1056"/>
      <c r="WKS6" s="1056"/>
      <c r="WKT6" s="1056"/>
      <c r="WKU6" s="1056"/>
      <c r="WKV6" s="1056"/>
      <c r="WKW6" s="1056"/>
      <c r="WKX6" s="1056"/>
      <c r="WKY6" s="1056"/>
      <c r="WKZ6" s="1056"/>
      <c r="WLA6" s="1056"/>
      <c r="WLB6" s="1056"/>
      <c r="WLC6" s="1056"/>
      <c r="WLD6" s="1056"/>
      <c r="WLE6" s="1056"/>
      <c r="WLF6" s="1056"/>
      <c r="WLG6" s="1056"/>
      <c r="WLH6" s="1056"/>
      <c r="WLI6" s="1056"/>
      <c r="WLJ6" s="1056"/>
      <c r="WLK6" s="1056"/>
      <c r="WLL6" s="1056"/>
      <c r="WLM6" s="1056"/>
      <c r="WLN6" s="1056"/>
      <c r="WLO6" s="1056"/>
      <c r="WLP6" s="1056"/>
      <c r="WLQ6" s="1056"/>
      <c r="WLR6" s="1056"/>
      <c r="WLS6" s="1056"/>
      <c r="WLT6" s="1056"/>
      <c r="WLU6" s="1056"/>
      <c r="WLV6" s="1056"/>
      <c r="WLW6" s="1056"/>
      <c r="WLX6" s="1056"/>
      <c r="WLY6" s="1056"/>
      <c r="WLZ6" s="1056"/>
      <c r="WMA6" s="1056"/>
      <c r="WMB6" s="1056"/>
      <c r="WMC6" s="1056"/>
      <c r="WMD6" s="1056"/>
      <c r="WME6" s="1056"/>
      <c r="WMF6" s="1056"/>
      <c r="WMG6" s="1056"/>
      <c r="WMH6" s="1056"/>
      <c r="WMI6" s="1056"/>
      <c r="WMJ6" s="1056"/>
      <c r="WMK6" s="1056"/>
      <c r="WML6" s="1056"/>
      <c r="WMM6" s="1056"/>
      <c r="WMN6" s="1056"/>
      <c r="WMO6" s="1056"/>
      <c r="WMP6" s="1056"/>
      <c r="WMQ6" s="1056"/>
      <c r="WMR6" s="1056"/>
      <c r="WMS6" s="1056"/>
      <c r="WMT6" s="1056"/>
      <c r="WMU6" s="1056"/>
      <c r="WMV6" s="1056"/>
      <c r="WMW6" s="1056"/>
      <c r="WMX6" s="1056"/>
      <c r="WMY6" s="1056"/>
      <c r="WMZ6" s="1056"/>
      <c r="WNA6" s="1056"/>
      <c r="WNB6" s="1056"/>
      <c r="WNC6" s="1056"/>
      <c r="WND6" s="1056"/>
      <c r="WNE6" s="1056"/>
      <c r="WNF6" s="1056"/>
      <c r="WNG6" s="1056"/>
      <c r="WNH6" s="1056"/>
      <c r="WNI6" s="1056"/>
      <c r="WNJ6" s="1056"/>
      <c r="WNK6" s="1056"/>
      <c r="WNL6" s="1056"/>
      <c r="WNM6" s="1056"/>
      <c r="WNN6" s="1056"/>
      <c r="WNO6" s="1056"/>
      <c r="WNP6" s="1056"/>
      <c r="WNQ6" s="1056"/>
      <c r="WNR6" s="1056"/>
      <c r="WNS6" s="1056"/>
      <c r="WNT6" s="1056"/>
      <c r="WNU6" s="1056"/>
      <c r="WNV6" s="1056"/>
      <c r="WNW6" s="1056"/>
      <c r="WNX6" s="1056"/>
      <c r="WNY6" s="1056"/>
      <c r="WNZ6" s="1056"/>
      <c r="WOA6" s="1056"/>
      <c r="WOB6" s="1056"/>
      <c r="WOC6" s="1056"/>
      <c r="WOD6" s="1056"/>
      <c r="WOE6" s="1056"/>
      <c r="WOF6" s="1056"/>
      <c r="WOG6" s="1056"/>
      <c r="WOH6" s="1056"/>
      <c r="WOI6" s="1056"/>
      <c r="WOJ6" s="1056"/>
      <c r="WOK6" s="1056"/>
      <c r="WOL6" s="1056"/>
      <c r="WOM6" s="1056"/>
      <c r="WON6" s="1056"/>
      <c r="WOO6" s="1056"/>
      <c r="WOP6" s="1056"/>
      <c r="WOQ6" s="1056"/>
      <c r="WOR6" s="1056"/>
      <c r="WOS6" s="1056"/>
      <c r="WOT6" s="1056"/>
      <c r="WOU6" s="1056"/>
      <c r="WOV6" s="1056"/>
      <c r="WOW6" s="1056"/>
      <c r="WOX6" s="1056"/>
      <c r="WOY6" s="1056"/>
      <c r="WOZ6" s="1056"/>
      <c r="WPA6" s="1056"/>
      <c r="WPB6" s="1056"/>
      <c r="WPC6" s="1056"/>
      <c r="WPD6" s="1056"/>
      <c r="WPE6" s="1056"/>
      <c r="WPF6" s="1056"/>
      <c r="WPG6" s="1056"/>
      <c r="WPH6" s="1056"/>
      <c r="WPI6" s="1056"/>
      <c r="WPJ6" s="1056"/>
      <c r="WPK6" s="1056"/>
      <c r="WPL6" s="1056"/>
      <c r="WPM6" s="1056"/>
      <c r="WPN6" s="1056"/>
      <c r="WPO6" s="1056"/>
      <c r="WPP6" s="1056"/>
      <c r="WPQ6" s="1056"/>
      <c r="WPR6" s="1056"/>
      <c r="WPS6" s="1056"/>
      <c r="WPT6" s="1056"/>
      <c r="WPU6" s="1056"/>
      <c r="WPV6" s="1056"/>
      <c r="WPW6" s="1056"/>
      <c r="WPX6" s="1056"/>
      <c r="WPY6" s="1056"/>
      <c r="WPZ6" s="1056"/>
      <c r="WQA6" s="1056"/>
      <c r="WQB6" s="1056"/>
      <c r="WQC6" s="1056"/>
      <c r="WQD6" s="1056"/>
      <c r="WQE6" s="1056"/>
      <c r="WQF6" s="1056"/>
      <c r="WQG6" s="1056"/>
      <c r="WQH6" s="1056"/>
      <c r="WQI6" s="1056"/>
      <c r="WQJ6" s="1056"/>
      <c r="WQK6" s="1056"/>
      <c r="WQL6" s="1056"/>
      <c r="WQM6" s="1056"/>
      <c r="WQN6" s="1056"/>
      <c r="WQO6" s="1056"/>
      <c r="WQP6" s="1056"/>
      <c r="WQQ6" s="1056"/>
      <c r="WQR6" s="1056"/>
      <c r="WQS6" s="1056"/>
      <c r="WQT6" s="1056"/>
      <c r="WQU6" s="1056"/>
      <c r="WQV6" s="1056"/>
      <c r="WQW6" s="1056"/>
      <c r="WQX6" s="1056"/>
      <c r="WQY6" s="1056"/>
      <c r="WQZ6" s="1056"/>
      <c r="WRA6" s="1056"/>
      <c r="WRB6" s="1056"/>
      <c r="WRC6" s="1056"/>
      <c r="WRD6" s="1056"/>
      <c r="WRE6" s="1056"/>
      <c r="WRF6" s="1056"/>
      <c r="WRG6" s="1056"/>
      <c r="WRH6" s="1056"/>
      <c r="WRI6" s="1056"/>
      <c r="WRJ6" s="1056"/>
      <c r="WRK6" s="1056"/>
      <c r="WRL6" s="1056"/>
      <c r="WRM6" s="1056"/>
      <c r="WRN6" s="1056"/>
      <c r="WRO6" s="1056"/>
      <c r="WRP6" s="1056"/>
      <c r="WRQ6" s="1056"/>
      <c r="WRR6" s="1056"/>
      <c r="WRS6" s="1056"/>
      <c r="WRT6" s="1056"/>
      <c r="WRU6" s="1056"/>
      <c r="WRV6" s="1056"/>
      <c r="WRW6" s="1056"/>
      <c r="WRX6" s="1056"/>
      <c r="WRY6" s="1056"/>
      <c r="WRZ6" s="1056"/>
      <c r="WSA6" s="1056"/>
      <c r="WSB6" s="1056"/>
      <c r="WSC6" s="1056"/>
      <c r="WSD6" s="1056"/>
      <c r="WSE6" s="1056"/>
      <c r="WSF6" s="1056"/>
      <c r="WSG6" s="1056"/>
      <c r="WSH6" s="1056"/>
      <c r="WSI6" s="1056"/>
      <c r="WSJ6" s="1056"/>
      <c r="WSK6" s="1056"/>
      <c r="WSL6" s="1056"/>
      <c r="WSM6" s="1056"/>
      <c r="WSN6" s="1056"/>
      <c r="WSO6" s="1056"/>
      <c r="WSP6" s="1056"/>
      <c r="WSQ6" s="1056"/>
      <c r="WSR6" s="1056"/>
      <c r="WSS6" s="1056"/>
      <c r="WST6" s="1056"/>
      <c r="WSU6" s="1056"/>
      <c r="WSV6" s="1056"/>
      <c r="WSW6" s="1056"/>
      <c r="WSX6" s="1056"/>
      <c r="WSY6" s="1056"/>
      <c r="WSZ6" s="1056"/>
      <c r="WTA6" s="1056"/>
      <c r="WTB6" s="1056"/>
      <c r="WTC6" s="1056"/>
      <c r="WTD6" s="1056"/>
      <c r="WTE6" s="1056"/>
      <c r="WTF6" s="1056"/>
      <c r="WTG6" s="1056"/>
      <c r="WTH6" s="1056"/>
      <c r="WTI6" s="1056"/>
      <c r="WTJ6" s="1056"/>
      <c r="WTK6" s="1056"/>
      <c r="WTL6" s="1056"/>
      <c r="WTM6" s="1056"/>
      <c r="WTN6" s="1056"/>
      <c r="WTO6" s="1056"/>
      <c r="WTP6" s="1056"/>
      <c r="WTQ6" s="1056"/>
      <c r="WTR6" s="1056"/>
      <c r="WTS6" s="1056"/>
      <c r="WTT6" s="1056"/>
      <c r="WTU6" s="1056"/>
      <c r="WTV6" s="1056"/>
      <c r="WTW6" s="1056"/>
      <c r="WTX6" s="1056"/>
      <c r="WTY6" s="1056"/>
      <c r="WTZ6" s="1056"/>
      <c r="WUA6" s="1056"/>
      <c r="WUB6" s="1056"/>
      <c r="WUC6" s="1056"/>
      <c r="WUD6" s="1056"/>
      <c r="WUE6" s="1056"/>
      <c r="WUF6" s="1056"/>
      <c r="WUG6" s="1056"/>
      <c r="WUH6" s="1056"/>
      <c r="WUI6" s="1056"/>
      <c r="WUJ6" s="1056"/>
      <c r="WUK6" s="1056"/>
      <c r="WUL6" s="1056"/>
      <c r="WUM6" s="1056"/>
      <c r="WUN6" s="1056"/>
      <c r="WUO6" s="1056"/>
      <c r="WUP6" s="1056"/>
      <c r="WUQ6" s="1056"/>
      <c r="WUR6" s="1056"/>
      <c r="WUS6" s="1056"/>
      <c r="WUT6" s="1056"/>
      <c r="WUU6" s="1056"/>
      <c r="WUV6" s="1056"/>
      <c r="WUW6" s="1056"/>
      <c r="WUX6" s="1056"/>
      <c r="WUY6" s="1056"/>
      <c r="WUZ6" s="1056"/>
      <c r="WVA6" s="1056"/>
      <c r="WVB6" s="1056"/>
      <c r="WVC6" s="1056"/>
      <c r="WVD6" s="1056"/>
      <c r="WVE6" s="1056"/>
      <c r="WVF6" s="1056"/>
      <c r="WVG6" s="1056"/>
      <c r="WVH6" s="1056"/>
      <c r="WVI6" s="1056"/>
      <c r="WVJ6" s="1056"/>
      <c r="WVK6" s="1056"/>
      <c r="WVL6" s="1056"/>
      <c r="WVM6" s="1056"/>
      <c r="WVN6" s="1056"/>
      <c r="WVO6" s="1056"/>
      <c r="WVP6" s="1056"/>
      <c r="WVQ6" s="1056"/>
      <c r="WVR6" s="1056"/>
      <c r="WVS6" s="1056"/>
      <c r="WVT6" s="1056"/>
      <c r="WVU6" s="1056"/>
      <c r="WVV6" s="1056"/>
      <c r="WVW6" s="1056"/>
      <c r="WVX6" s="1056"/>
      <c r="WVY6" s="1056"/>
      <c r="WVZ6" s="1056"/>
      <c r="WWA6" s="1056"/>
      <c r="WWB6" s="1056"/>
      <c r="WWC6" s="1056"/>
      <c r="WWD6" s="1056"/>
      <c r="WWE6" s="1056"/>
      <c r="WWF6" s="1056"/>
      <c r="WWG6" s="1056"/>
      <c r="WWH6" s="1056"/>
      <c r="WWI6" s="1056"/>
      <c r="WWJ6" s="1056"/>
      <c r="WWK6" s="1056"/>
      <c r="WWL6" s="1056"/>
      <c r="WWM6" s="1056"/>
      <c r="WWN6" s="1056"/>
      <c r="WWO6" s="1056"/>
      <c r="WWP6" s="1056"/>
      <c r="WWQ6" s="1056"/>
      <c r="WWR6" s="1056"/>
      <c r="WWS6" s="1056"/>
      <c r="WWT6" s="1056"/>
      <c r="WWU6" s="1056"/>
      <c r="WWV6" s="1056"/>
      <c r="WWW6" s="1056"/>
      <c r="WWX6" s="1056"/>
      <c r="WWY6" s="1056"/>
      <c r="WWZ6" s="1056"/>
      <c r="WXA6" s="1056"/>
      <c r="WXB6" s="1056"/>
      <c r="WXC6" s="1056"/>
      <c r="WXD6" s="1056"/>
      <c r="WXE6" s="1056"/>
      <c r="WXF6" s="1056"/>
      <c r="WXG6" s="1056"/>
      <c r="WXH6" s="1056"/>
      <c r="WXI6" s="1056"/>
      <c r="WXJ6" s="1056"/>
      <c r="WXK6" s="1056"/>
      <c r="WXL6" s="1056"/>
      <c r="WXM6" s="1056"/>
      <c r="WXN6" s="1056"/>
      <c r="WXO6" s="1056"/>
      <c r="WXP6" s="1056"/>
      <c r="WXQ6" s="1056"/>
      <c r="WXR6" s="1056"/>
      <c r="WXS6" s="1056"/>
      <c r="WXT6" s="1056"/>
      <c r="WXU6" s="1056"/>
      <c r="WXV6" s="1056"/>
      <c r="WXW6" s="1056"/>
      <c r="WXX6" s="1056"/>
      <c r="WXY6" s="1056"/>
      <c r="WXZ6" s="1056"/>
      <c r="WYA6" s="1056"/>
      <c r="WYB6" s="1056"/>
      <c r="WYC6" s="1056"/>
      <c r="WYD6" s="1056"/>
      <c r="WYE6" s="1056"/>
      <c r="WYF6" s="1056"/>
      <c r="WYG6" s="1056"/>
      <c r="WYH6" s="1056"/>
      <c r="WYI6" s="1056"/>
      <c r="WYJ6" s="1056"/>
      <c r="WYK6" s="1056"/>
      <c r="WYL6" s="1056"/>
      <c r="WYM6" s="1056"/>
      <c r="WYN6" s="1056"/>
      <c r="WYO6" s="1056"/>
      <c r="WYP6" s="1056"/>
      <c r="WYQ6" s="1056"/>
      <c r="WYR6" s="1056"/>
      <c r="WYS6" s="1056"/>
      <c r="WYT6" s="1056"/>
      <c r="WYU6" s="1056"/>
      <c r="WYV6" s="1056"/>
      <c r="WYW6" s="1056"/>
      <c r="WYX6" s="1056"/>
      <c r="WYY6" s="1056"/>
      <c r="WYZ6" s="1056"/>
      <c r="WZA6" s="1056"/>
      <c r="WZB6" s="1056"/>
      <c r="WZC6" s="1056"/>
      <c r="WZD6" s="1056"/>
      <c r="WZE6" s="1056"/>
      <c r="WZF6" s="1056"/>
      <c r="WZG6" s="1056"/>
      <c r="WZH6" s="1056"/>
      <c r="WZI6" s="1056"/>
      <c r="WZJ6" s="1056"/>
      <c r="WZK6" s="1056"/>
      <c r="WZL6" s="1056"/>
      <c r="WZM6" s="1056"/>
      <c r="WZN6" s="1056"/>
      <c r="WZO6" s="1056"/>
      <c r="WZP6" s="1056"/>
      <c r="WZQ6" s="1056"/>
      <c r="WZR6" s="1056"/>
      <c r="WZS6" s="1056"/>
      <c r="WZT6" s="1056"/>
      <c r="WZU6" s="1056"/>
      <c r="WZV6" s="1056"/>
      <c r="WZW6" s="1056"/>
      <c r="WZX6" s="1056"/>
      <c r="WZY6" s="1056"/>
      <c r="WZZ6" s="1056"/>
      <c r="XAA6" s="1056"/>
      <c r="XAB6" s="1056"/>
      <c r="XAC6" s="1056"/>
      <c r="XAD6" s="1056"/>
      <c r="XAE6" s="1056"/>
      <c r="XAF6" s="1056"/>
      <c r="XAG6" s="1056"/>
      <c r="XAH6" s="1056"/>
      <c r="XAI6" s="1056"/>
      <c r="XAJ6" s="1056"/>
      <c r="XAK6" s="1056"/>
      <c r="XAL6" s="1056"/>
      <c r="XAM6" s="1056"/>
      <c r="XAN6" s="1056"/>
      <c r="XAO6" s="1056"/>
      <c r="XAP6" s="1056"/>
      <c r="XAQ6" s="1056"/>
      <c r="XAR6" s="1056"/>
      <c r="XAS6" s="1056"/>
      <c r="XAT6" s="1056"/>
      <c r="XAU6" s="1056"/>
      <c r="XAV6" s="1056"/>
      <c r="XAW6" s="1056"/>
      <c r="XAX6" s="1056"/>
      <c r="XAY6" s="1056"/>
      <c r="XAZ6" s="1056"/>
      <c r="XBA6" s="1056"/>
      <c r="XBB6" s="1056"/>
      <c r="XBC6" s="1056"/>
      <c r="XBD6" s="1056"/>
      <c r="XBE6" s="1056"/>
      <c r="XBF6" s="1056"/>
      <c r="XBG6" s="1056"/>
      <c r="XBH6" s="1056"/>
      <c r="XBI6" s="1056"/>
      <c r="XBJ6" s="1056"/>
      <c r="XBK6" s="1056"/>
      <c r="XBL6" s="1056"/>
      <c r="XBM6" s="1056"/>
      <c r="XBN6" s="1056"/>
      <c r="XBO6" s="1056"/>
      <c r="XBP6" s="1056"/>
      <c r="XBQ6" s="1056"/>
      <c r="XBR6" s="1056"/>
      <c r="XBS6" s="1056"/>
      <c r="XBT6" s="1056"/>
      <c r="XBU6" s="1056"/>
      <c r="XBV6" s="1056"/>
      <c r="XBW6" s="1056"/>
      <c r="XBX6" s="1056"/>
      <c r="XBY6" s="1056"/>
      <c r="XBZ6" s="1056"/>
      <c r="XCA6" s="1056"/>
      <c r="XCB6" s="1056"/>
      <c r="XCC6" s="1056"/>
      <c r="XCD6" s="1056"/>
      <c r="XCE6" s="1056"/>
      <c r="XCF6" s="1056"/>
      <c r="XCG6" s="1056"/>
      <c r="XCH6" s="1056"/>
      <c r="XCI6" s="1056"/>
      <c r="XCJ6" s="1056"/>
      <c r="XCK6" s="1056"/>
      <c r="XCL6" s="1056"/>
      <c r="XCM6" s="1056"/>
      <c r="XCN6" s="1056"/>
      <c r="XCO6" s="1056"/>
      <c r="XCP6" s="1056"/>
      <c r="XCQ6" s="1056"/>
      <c r="XCR6" s="1056"/>
      <c r="XCS6" s="1056"/>
      <c r="XCT6" s="1056"/>
      <c r="XCU6" s="1056"/>
      <c r="XCV6" s="1056"/>
      <c r="XCW6" s="1056"/>
      <c r="XCX6" s="1056"/>
      <c r="XCY6" s="1056"/>
      <c r="XCZ6" s="1056"/>
      <c r="XDA6" s="1056"/>
      <c r="XDB6" s="1056"/>
      <c r="XDC6" s="1056"/>
      <c r="XDD6" s="1056"/>
      <c r="XDE6" s="1056"/>
      <c r="XDF6" s="1056"/>
      <c r="XDG6" s="1056"/>
      <c r="XDH6" s="1056"/>
      <c r="XDI6" s="1056"/>
      <c r="XDJ6" s="1056"/>
      <c r="XDK6" s="1056"/>
      <c r="XDL6" s="1056"/>
      <c r="XDM6" s="1056"/>
      <c r="XDN6" s="1056"/>
      <c r="XDO6" s="1056"/>
      <c r="XDP6" s="1056"/>
      <c r="XDQ6" s="1056"/>
      <c r="XDR6" s="1056"/>
      <c r="XDS6" s="1056"/>
      <c r="XDT6" s="1056"/>
      <c r="XDU6" s="1056"/>
      <c r="XDV6" s="1056"/>
      <c r="XDW6" s="1056"/>
      <c r="XDX6" s="1056"/>
      <c r="XDY6" s="1056"/>
      <c r="XDZ6" s="1056"/>
      <c r="XEA6" s="1056"/>
      <c r="XEB6" s="1056"/>
      <c r="XEC6" s="1056"/>
      <c r="XED6" s="1056"/>
      <c r="XEE6" s="1056"/>
      <c r="XEF6" s="1056"/>
      <c r="XEG6" s="1056"/>
      <c r="XEH6" s="1056"/>
      <c r="XEI6" s="1056"/>
      <c r="XEJ6" s="1056"/>
      <c r="XEK6" s="1056"/>
      <c r="XEL6" s="1056"/>
      <c r="XEM6" s="1056"/>
      <c r="XEN6" s="1056"/>
      <c r="XEO6" s="1056"/>
      <c r="XEP6" s="1056"/>
      <c r="XEQ6" s="1056"/>
      <c r="XER6" s="1056"/>
      <c r="XES6" s="1056"/>
      <c r="XET6" s="1056"/>
      <c r="XEU6" s="1056"/>
      <c r="XEV6" s="1056"/>
      <c r="XEW6" s="1056"/>
      <c r="XEX6" s="1056"/>
      <c r="XEY6" s="1056"/>
      <c r="XEZ6" s="1056"/>
      <c r="XFA6" s="1056"/>
      <c r="XFB6" s="1056"/>
    </row>
    <row r="7" spans="1:16382">
      <c r="A7" s="1065" t="s">
        <v>738</v>
      </c>
      <c r="B7" s="1060"/>
      <c r="C7" s="1058" t="s">
        <v>737</v>
      </c>
      <c r="D7" s="1058" t="s">
        <v>736</v>
      </c>
      <c r="E7" s="1060" t="s">
        <v>286</v>
      </c>
      <c r="F7" s="1061"/>
    </row>
    <row r="8" spans="1:16382">
      <c r="A8" s="1066"/>
      <c r="B8" s="1067"/>
      <c r="C8" s="1059"/>
      <c r="D8" s="1059"/>
      <c r="E8" s="388" t="s">
        <v>735</v>
      </c>
      <c r="F8" s="387" t="s">
        <v>734</v>
      </c>
    </row>
    <row r="9" spans="1:16382">
      <c r="A9" s="1057" t="s">
        <v>733</v>
      </c>
      <c r="B9" s="1057"/>
      <c r="C9" s="687">
        <v>500</v>
      </c>
      <c r="D9" s="686">
        <v>1000000</v>
      </c>
      <c r="E9" s="685">
        <v>24.95</v>
      </c>
      <c r="F9" s="684">
        <f>E9/2000</f>
        <v>1.2475E-2</v>
      </c>
    </row>
    <row r="10" spans="1:16382">
      <c r="A10" s="1057" t="s">
        <v>733</v>
      </c>
      <c r="B10" s="1057"/>
      <c r="C10" s="687">
        <v>10000</v>
      </c>
      <c r="D10" s="686">
        <v>1000000</v>
      </c>
      <c r="E10" s="685">
        <v>31.62</v>
      </c>
      <c r="F10" s="684">
        <f>E10/2000</f>
        <v>1.5810000000000001E-2</v>
      </c>
    </row>
    <row r="11" spans="1:16382" ht="25.5" customHeight="1">
      <c r="A11" s="1062" t="s">
        <v>732</v>
      </c>
      <c r="B11" s="1062"/>
      <c r="C11" s="1062"/>
      <c r="D11" s="1062"/>
      <c r="E11" s="1062"/>
      <c r="F11" s="1062"/>
      <c r="G11" s="372"/>
      <c r="H11" s="372"/>
    </row>
    <row r="12" spans="1:16382">
      <c r="A12" s="372"/>
      <c r="B12" s="372"/>
      <c r="C12" s="372"/>
      <c r="D12" s="372"/>
      <c r="E12" s="372"/>
      <c r="F12" s="372"/>
      <c r="G12" s="372"/>
      <c r="H12" s="372"/>
    </row>
    <row r="13" spans="1:16382">
      <c r="A13" s="1064" t="s">
        <v>731</v>
      </c>
      <c r="B13" s="1064"/>
      <c r="C13" s="1064"/>
      <c r="D13" s="1064"/>
      <c r="E13" s="1064"/>
      <c r="F13" s="1064"/>
      <c r="G13" s="683"/>
      <c r="H13" s="683"/>
    </row>
    <row r="14" spans="1:16382">
      <c r="A14" s="682"/>
      <c r="B14" s="681"/>
      <c r="C14" s="680"/>
      <c r="D14" s="680"/>
      <c r="E14" s="669"/>
      <c r="F14" s="669"/>
      <c r="G14" s="667"/>
      <c r="H14" s="667"/>
    </row>
    <row r="15" spans="1:16382" ht="51" customHeight="1">
      <c r="A15" s="679" t="s">
        <v>730</v>
      </c>
      <c r="B15" s="677" t="s">
        <v>729</v>
      </c>
      <c r="C15" s="678" t="s">
        <v>728</v>
      </c>
      <c r="D15" s="677" t="s">
        <v>727</v>
      </c>
      <c r="E15" s="676" t="s">
        <v>726</v>
      </c>
      <c r="F15" s="670"/>
      <c r="G15" s="670"/>
    </row>
    <row r="16" spans="1:16382" ht="15.75">
      <c r="A16" s="675" t="s">
        <v>595</v>
      </c>
      <c r="B16" s="674">
        <v>8</v>
      </c>
      <c r="C16" s="673">
        <v>624</v>
      </c>
      <c r="D16" s="672">
        <v>3.1E-2</v>
      </c>
      <c r="E16" s="671">
        <f>$B16*C16*$D16/2000</f>
        <v>7.7376E-2</v>
      </c>
      <c r="F16" s="670"/>
      <c r="G16" s="670"/>
    </row>
    <row r="17" spans="1:8" ht="26.25" customHeight="1">
      <c r="A17" s="1063" t="s">
        <v>725</v>
      </c>
      <c r="B17" s="1063"/>
      <c r="C17" s="1063"/>
      <c r="D17" s="1063"/>
      <c r="E17" s="1063"/>
      <c r="F17" s="669"/>
      <c r="G17" s="668"/>
      <c r="H17" s="667"/>
    </row>
  </sheetData>
  <mergeCells count="4108">
    <mergeCell ref="A9:B9"/>
    <mergeCell ref="G6:J6"/>
    <mergeCell ref="K6:N6"/>
    <mergeCell ref="O6:R6"/>
    <mergeCell ref="S6:V6"/>
    <mergeCell ref="W6:Z6"/>
    <mergeCell ref="AU6:AX6"/>
    <mergeCell ref="AY6:BB6"/>
    <mergeCell ref="CY6:DB6"/>
    <mergeCell ref="DC6:DF6"/>
    <mergeCell ref="DG6:DJ6"/>
    <mergeCell ref="DK6:DN6"/>
    <mergeCell ref="CU6:CX6"/>
    <mergeCell ref="BC6:BF6"/>
    <mergeCell ref="BG6:BJ6"/>
    <mergeCell ref="BK6:BN6"/>
    <mergeCell ref="BO6:BR6"/>
    <mergeCell ref="BS6:BV6"/>
    <mergeCell ref="BW6:BZ6"/>
    <mergeCell ref="DO6:DR6"/>
    <mergeCell ref="DS6:DV6"/>
    <mergeCell ref="AA6:AD6"/>
    <mergeCell ref="CA6:CD6"/>
    <mergeCell ref="CE6:CH6"/>
    <mergeCell ref="CI6:CL6"/>
    <mergeCell ref="CM6:CP6"/>
    <mergeCell ref="CQ6:CT6"/>
    <mergeCell ref="AE6:AH6"/>
    <mergeCell ref="AI6:AL6"/>
    <mergeCell ref="AM6:AP6"/>
    <mergeCell ref="AQ6:AT6"/>
    <mergeCell ref="FS6:FV6"/>
    <mergeCell ref="FW6:FZ6"/>
    <mergeCell ref="GA6:GD6"/>
    <mergeCell ref="GE6:GH6"/>
    <mergeCell ref="FK6:FN6"/>
    <mergeCell ref="FO6:FR6"/>
    <mergeCell ref="DW6:DZ6"/>
    <mergeCell ref="EA6:ED6"/>
    <mergeCell ref="EE6:EH6"/>
    <mergeCell ref="EI6:EL6"/>
    <mergeCell ref="EM6:EP6"/>
    <mergeCell ref="EQ6:ET6"/>
    <mergeCell ref="GI6:GL6"/>
    <mergeCell ref="GM6:GP6"/>
    <mergeCell ref="EU6:EX6"/>
    <mergeCell ref="EY6:FB6"/>
    <mergeCell ref="FC6:FF6"/>
    <mergeCell ref="FG6:FJ6"/>
    <mergeCell ref="IM6:IP6"/>
    <mergeCell ref="IQ6:IT6"/>
    <mergeCell ref="IU6:IX6"/>
    <mergeCell ref="IY6:JB6"/>
    <mergeCell ref="IE6:IH6"/>
    <mergeCell ref="II6:IL6"/>
    <mergeCell ref="GQ6:GT6"/>
    <mergeCell ref="GU6:GX6"/>
    <mergeCell ref="GY6:HB6"/>
    <mergeCell ref="HC6:HF6"/>
    <mergeCell ref="HG6:HJ6"/>
    <mergeCell ref="HK6:HN6"/>
    <mergeCell ref="JC6:JF6"/>
    <mergeCell ref="JG6:JJ6"/>
    <mergeCell ref="HO6:HR6"/>
    <mergeCell ref="HS6:HV6"/>
    <mergeCell ref="HW6:HZ6"/>
    <mergeCell ref="IA6:ID6"/>
    <mergeCell ref="LG6:LJ6"/>
    <mergeCell ref="LK6:LN6"/>
    <mergeCell ref="LO6:LR6"/>
    <mergeCell ref="LS6:LV6"/>
    <mergeCell ref="KY6:LB6"/>
    <mergeCell ref="LC6:LF6"/>
    <mergeCell ref="JK6:JN6"/>
    <mergeCell ref="JO6:JR6"/>
    <mergeCell ref="JS6:JV6"/>
    <mergeCell ref="JW6:JZ6"/>
    <mergeCell ref="KA6:KD6"/>
    <mergeCell ref="KE6:KH6"/>
    <mergeCell ref="LW6:LZ6"/>
    <mergeCell ref="MA6:MD6"/>
    <mergeCell ref="KI6:KL6"/>
    <mergeCell ref="KM6:KP6"/>
    <mergeCell ref="KQ6:KT6"/>
    <mergeCell ref="KU6:KX6"/>
    <mergeCell ref="OA6:OD6"/>
    <mergeCell ref="OE6:OH6"/>
    <mergeCell ref="OI6:OL6"/>
    <mergeCell ref="OM6:OP6"/>
    <mergeCell ref="NS6:NV6"/>
    <mergeCell ref="NW6:NZ6"/>
    <mergeCell ref="ME6:MH6"/>
    <mergeCell ref="MI6:ML6"/>
    <mergeCell ref="MM6:MP6"/>
    <mergeCell ref="MQ6:MT6"/>
    <mergeCell ref="MU6:MX6"/>
    <mergeCell ref="MY6:NB6"/>
    <mergeCell ref="OQ6:OT6"/>
    <mergeCell ref="OU6:OX6"/>
    <mergeCell ref="NC6:NF6"/>
    <mergeCell ref="NG6:NJ6"/>
    <mergeCell ref="NK6:NN6"/>
    <mergeCell ref="NO6:NR6"/>
    <mergeCell ref="QU6:QX6"/>
    <mergeCell ref="QY6:RB6"/>
    <mergeCell ref="RC6:RF6"/>
    <mergeCell ref="RG6:RJ6"/>
    <mergeCell ref="QM6:QP6"/>
    <mergeCell ref="QQ6:QT6"/>
    <mergeCell ref="OY6:PB6"/>
    <mergeCell ref="PC6:PF6"/>
    <mergeCell ref="PG6:PJ6"/>
    <mergeCell ref="PK6:PN6"/>
    <mergeCell ref="PO6:PR6"/>
    <mergeCell ref="PS6:PV6"/>
    <mergeCell ref="RK6:RN6"/>
    <mergeCell ref="RO6:RR6"/>
    <mergeCell ref="PW6:PZ6"/>
    <mergeCell ref="QA6:QD6"/>
    <mergeCell ref="QE6:QH6"/>
    <mergeCell ref="QI6:QL6"/>
    <mergeCell ref="TO6:TR6"/>
    <mergeCell ref="TS6:TV6"/>
    <mergeCell ref="TW6:TZ6"/>
    <mergeCell ref="UA6:UD6"/>
    <mergeCell ref="TG6:TJ6"/>
    <mergeCell ref="TK6:TN6"/>
    <mergeCell ref="RS6:RV6"/>
    <mergeCell ref="RW6:RZ6"/>
    <mergeCell ref="SA6:SD6"/>
    <mergeCell ref="SE6:SH6"/>
    <mergeCell ref="SI6:SL6"/>
    <mergeCell ref="SM6:SP6"/>
    <mergeCell ref="UE6:UH6"/>
    <mergeCell ref="UI6:UL6"/>
    <mergeCell ref="SQ6:ST6"/>
    <mergeCell ref="SU6:SX6"/>
    <mergeCell ref="SY6:TB6"/>
    <mergeCell ref="TC6:TF6"/>
    <mergeCell ref="WI6:WL6"/>
    <mergeCell ref="WM6:WP6"/>
    <mergeCell ref="WQ6:WT6"/>
    <mergeCell ref="WU6:WX6"/>
    <mergeCell ref="WA6:WD6"/>
    <mergeCell ref="WE6:WH6"/>
    <mergeCell ref="UM6:UP6"/>
    <mergeCell ref="UQ6:UT6"/>
    <mergeCell ref="UU6:UX6"/>
    <mergeCell ref="UY6:VB6"/>
    <mergeCell ref="VC6:VF6"/>
    <mergeCell ref="VG6:VJ6"/>
    <mergeCell ref="WY6:XB6"/>
    <mergeCell ref="XC6:XF6"/>
    <mergeCell ref="VK6:VN6"/>
    <mergeCell ref="VO6:VR6"/>
    <mergeCell ref="VS6:VV6"/>
    <mergeCell ref="VW6:VZ6"/>
    <mergeCell ref="ZC6:ZF6"/>
    <mergeCell ref="ZG6:ZJ6"/>
    <mergeCell ref="ZK6:ZN6"/>
    <mergeCell ref="ZO6:ZR6"/>
    <mergeCell ref="YU6:YX6"/>
    <mergeCell ref="YY6:ZB6"/>
    <mergeCell ref="XG6:XJ6"/>
    <mergeCell ref="XK6:XN6"/>
    <mergeCell ref="XO6:XR6"/>
    <mergeCell ref="XS6:XV6"/>
    <mergeCell ref="XW6:XZ6"/>
    <mergeCell ref="YA6:YD6"/>
    <mergeCell ref="ZS6:ZV6"/>
    <mergeCell ref="ZW6:ZZ6"/>
    <mergeCell ref="YE6:YH6"/>
    <mergeCell ref="YI6:YL6"/>
    <mergeCell ref="YM6:YP6"/>
    <mergeCell ref="YQ6:YT6"/>
    <mergeCell ref="ABW6:ABZ6"/>
    <mergeCell ref="ACA6:ACD6"/>
    <mergeCell ref="ACE6:ACH6"/>
    <mergeCell ref="ACI6:ACL6"/>
    <mergeCell ref="ABO6:ABR6"/>
    <mergeCell ref="ABS6:ABV6"/>
    <mergeCell ref="AAA6:AAD6"/>
    <mergeCell ref="AAE6:AAH6"/>
    <mergeCell ref="AAI6:AAL6"/>
    <mergeCell ref="AAM6:AAP6"/>
    <mergeCell ref="AAQ6:AAT6"/>
    <mergeCell ref="AAU6:AAX6"/>
    <mergeCell ref="ACM6:ACP6"/>
    <mergeCell ref="ACQ6:ACT6"/>
    <mergeCell ref="AAY6:ABB6"/>
    <mergeCell ref="ABC6:ABF6"/>
    <mergeCell ref="ABG6:ABJ6"/>
    <mergeCell ref="ABK6:ABN6"/>
    <mergeCell ref="AEQ6:AET6"/>
    <mergeCell ref="AEU6:AEX6"/>
    <mergeCell ref="AEY6:AFB6"/>
    <mergeCell ref="AFC6:AFF6"/>
    <mergeCell ref="AEI6:AEL6"/>
    <mergeCell ref="AEM6:AEP6"/>
    <mergeCell ref="ACU6:ACX6"/>
    <mergeCell ref="ACY6:ADB6"/>
    <mergeCell ref="ADC6:ADF6"/>
    <mergeCell ref="ADG6:ADJ6"/>
    <mergeCell ref="ADK6:ADN6"/>
    <mergeCell ref="ADO6:ADR6"/>
    <mergeCell ref="AFG6:AFJ6"/>
    <mergeCell ref="AFK6:AFN6"/>
    <mergeCell ref="ADS6:ADV6"/>
    <mergeCell ref="ADW6:ADZ6"/>
    <mergeCell ref="AEA6:AED6"/>
    <mergeCell ref="AEE6:AEH6"/>
    <mergeCell ref="AHK6:AHN6"/>
    <mergeCell ref="AHO6:AHR6"/>
    <mergeCell ref="AHS6:AHV6"/>
    <mergeCell ref="AHW6:AHZ6"/>
    <mergeCell ref="AHC6:AHF6"/>
    <mergeCell ref="AHG6:AHJ6"/>
    <mergeCell ref="AFO6:AFR6"/>
    <mergeCell ref="AFS6:AFV6"/>
    <mergeCell ref="AFW6:AFZ6"/>
    <mergeCell ref="AGA6:AGD6"/>
    <mergeCell ref="AGE6:AGH6"/>
    <mergeCell ref="AGI6:AGL6"/>
    <mergeCell ref="AIA6:AID6"/>
    <mergeCell ref="AIE6:AIH6"/>
    <mergeCell ref="AGM6:AGP6"/>
    <mergeCell ref="AGQ6:AGT6"/>
    <mergeCell ref="AGU6:AGX6"/>
    <mergeCell ref="AGY6:AHB6"/>
    <mergeCell ref="AKE6:AKH6"/>
    <mergeCell ref="AKI6:AKL6"/>
    <mergeCell ref="AKM6:AKP6"/>
    <mergeCell ref="AKQ6:AKT6"/>
    <mergeCell ref="AJW6:AJZ6"/>
    <mergeCell ref="AKA6:AKD6"/>
    <mergeCell ref="AII6:AIL6"/>
    <mergeCell ref="AIM6:AIP6"/>
    <mergeCell ref="AIQ6:AIT6"/>
    <mergeCell ref="AIU6:AIX6"/>
    <mergeCell ref="AIY6:AJB6"/>
    <mergeCell ref="AJC6:AJF6"/>
    <mergeCell ref="AKU6:AKX6"/>
    <mergeCell ref="AKY6:ALB6"/>
    <mergeCell ref="AJG6:AJJ6"/>
    <mergeCell ref="AJK6:AJN6"/>
    <mergeCell ref="AJO6:AJR6"/>
    <mergeCell ref="AJS6:AJV6"/>
    <mergeCell ref="AMY6:ANB6"/>
    <mergeCell ref="ANC6:ANF6"/>
    <mergeCell ref="ANG6:ANJ6"/>
    <mergeCell ref="ANK6:ANN6"/>
    <mergeCell ref="AMQ6:AMT6"/>
    <mergeCell ref="AMU6:AMX6"/>
    <mergeCell ref="ALC6:ALF6"/>
    <mergeCell ref="ALG6:ALJ6"/>
    <mergeCell ref="ALK6:ALN6"/>
    <mergeCell ref="ALO6:ALR6"/>
    <mergeCell ref="ALS6:ALV6"/>
    <mergeCell ref="ALW6:ALZ6"/>
    <mergeCell ref="ANO6:ANR6"/>
    <mergeCell ref="ANS6:ANV6"/>
    <mergeCell ref="AMA6:AMD6"/>
    <mergeCell ref="AME6:AMH6"/>
    <mergeCell ref="AMI6:AML6"/>
    <mergeCell ref="AMM6:AMP6"/>
    <mergeCell ref="APS6:APV6"/>
    <mergeCell ref="APW6:APZ6"/>
    <mergeCell ref="AQA6:AQD6"/>
    <mergeCell ref="AQE6:AQH6"/>
    <mergeCell ref="APK6:APN6"/>
    <mergeCell ref="APO6:APR6"/>
    <mergeCell ref="ANW6:ANZ6"/>
    <mergeCell ref="AOA6:AOD6"/>
    <mergeCell ref="AOE6:AOH6"/>
    <mergeCell ref="AOI6:AOL6"/>
    <mergeCell ref="AOM6:AOP6"/>
    <mergeCell ref="AOQ6:AOT6"/>
    <mergeCell ref="AQI6:AQL6"/>
    <mergeCell ref="AQM6:AQP6"/>
    <mergeCell ref="AOU6:AOX6"/>
    <mergeCell ref="AOY6:APB6"/>
    <mergeCell ref="APC6:APF6"/>
    <mergeCell ref="APG6:APJ6"/>
    <mergeCell ref="ASM6:ASP6"/>
    <mergeCell ref="ASQ6:AST6"/>
    <mergeCell ref="ASU6:ASX6"/>
    <mergeCell ref="ASY6:ATB6"/>
    <mergeCell ref="ASE6:ASH6"/>
    <mergeCell ref="ASI6:ASL6"/>
    <mergeCell ref="AQQ6:AQT6"/>
    <mergeCell ref="AQU6:AQX6"/>
    <mergeCell ref="AQY6:ARB6"/>
    <mergeCell ref="ARC6:ARF6"/>
    <mergeCell ref="ARG6:ARJ6"/>
    <mergeCell ref="ARK6:ARN6"/>
    <mergeCell ref="ATC6:ATF6"/>
    <mergeCell ref="ATG6:ATJ6"/>
    <mergeCell ref="ARO6:ARR6"/>
    <mergeCell ref="ARS6:ARV6"/>
    <mergeCell ref="ARW6:ARZ6"/>
    <mergeCell ref="ASA6:ASD6"/>
    <mergeCell ref="AVG6:AVJ6"/>
    <mergeCell ref="AVK6:AVN6"/>
    <mergeCell ref="AVO6:AVR6"/>
    <mergeCell ref="AVS6:AVV6"/>
    <mergeCell ref="AUY6:AVB6"/>
    <mergeCell ref="AVC6:AVF6"/>
    <mergeCell ref="ATK6:ATN6"/>
    <mergeCell ref="ATO6:ATR6"/>
    <mergeCell ref="ATS6:ATV6"/>
    <mergeCell ref="ATW6:ATZ6"/>
    <mergeCell ref="AUA6:AUD6"/>
    <mergeCell ref="AUE6:AUH6"/>
    <mergeCell ref="AVW6:AVZ6"/>
    <mergeCell ref="AWA6:AWD6"/>
    <mergeCell ref="AUI6:AUL6"/>
    <mergeCell ref="AUM6:AUP6"/>
    <mergeCell ref="AUQ6:AUT6"/>
    <mergeCell ref="AUU6:AUX6"/>
    <mergeCell ref="AYA6:AYD6"/>
    <mergeCell ref="AYE6:AYH6"/>
    <mergeCell ref="AYI6:AYL6"/>
    <mergeCell ref="AYM6:AYP6"/>
    <mergeCell ref="AXS6:AXV6"/>
    <mergeCell ref="AXW6:AXZ6"/>
    <mergeCell ref="AWE6:AWH6"/>
    <mergeCell ref="AWI6:AWL6"/>
    <mergeCell ref="AWM6:AWP6"/>
    <mergeCell ref="AWQ6:AWT6"/>
    <mergeCell ref="AWU6:AWX6"/>
    <mergeCell ref="AWY6:AXB6"/>
    <mergeCell ref="AYQ6:AYT6"/>
    <mergeCell ref="AYU6:AYX6"/>
    <mergeCell ref="AXC6:AXF6"/>
    <mergeCell ref="AXG6:AXJ6"/>
    <mergeCell ref="AXK6:AXN6"/>
    <mergeCell ref="AXO6:AXR6"/>
    <mergeCell ref="BAU6:BAX6"/>
    <mergeCell ref="BAY6:BBB6"/>
    <mergeCell ref="BBC6:BBF6"/>
    <mergeCell ref="BBG6:BBJ6"/>
    <mergeCell ref="BAM6:BAP6"/>
    <mergeCell ref="BAQ6:BAT6"/>
    <mergeCell ref="AYY6:AZB6"/>
    <mergeCell ref="AZC6:AZF6"/>
    <mergeCell ref="AZG6:AZJ6"/>
    <mergeCell ref="AZK6:AZN6"/>
    <mergeCell ref="AZO6:AZR6"/>
    <mergeCell ref="AZS6:AZV6"/>
    <mergeCell ref="BBK6:BBN6"/>
    <mergeCell ref="BBO6:BBR6"/>
    <mergeCell ref="AZW6:AZZ6"/>
    <mergeCell ref="BAA6:BAD6"/>
    <mergeCell ref="BAE6:BAH6"/>
    <mergeCell ref="BAI6:BAL6"/>
    <mergeCell ref="BDO6:BDR6"/>
    <mergeCell ref="BDS6:BDV6"/>
    <mergeCell ref="BDW6:BDZ6"/>
    <mergeCell ref="BEA6:BED6"/>
    <mergeCell ref="BDG6:BDJ6"/>
    <mergeCell ref="BDK6:BDN6"/>
    <mergeCell ref="BBS6:BBV6"/>
    <mergeCell ref="BBW6:BBZ6"/>
    <mergeCell ref="BCA6:BCD6"/>
    <mergeCell ref="BCE6:BCH6"/>
    <mergeCell ref="BCI6:BCL6"/>
    <mergeCell ref="BCM6:BCP6"/>
    <mergeCell ref="BEE6:BEH6"/>
    <mergeCell ref="BEI6:BEL6"/>
    <mergeCell ref="BCQ6:BCT6"/>
    <mergeCell ref="BCU6:BCX6"/>
    <mergeCell ref="BCY6:BDB6"/>
    <mergeCell ref="BDC6:BDF6"/>
    <mergeCell ref="BGI6:BGL6"/>
    <mergeCell ref="BGM6:BGP6"/>
    <mergeCell ref="BGQ6:BGT6"/>
    <mergeCell ref="BGU6:BGX6"/>
    <mergeCell ref="BGA6:BGD6"/>
    <mergeCell ref="BGE6:BGH6"/>
    <mergeCell ref="BEM6:BEP6"/>
    <mergeCell ref="BEQ6:BET6"/>
    <mergeCell ref="BEU6:BEX6"/>
    <mergeCell ref="BEY6:BFB6"/>
    <mergeCell ref="BFC6:BFF6"/>
    <mergeCell ref="BFG6:BFJ6"/>
    <mergeCell ref="BGY6:BHB6"/>
    <mergeCell ref="BHC6:BHF6"/>
    <mergeCell ref="BFK6:BFN6"/>
    <mergeCell ref="BFO6:BFR6"/>
    <mergeCell ref="BFS6:BFV6"/>
    <mergeCell ref="BFW6:BFZ6"/>
    <mergeCell ref="BJC6:BJF6"/>
    <mergeCell ref="BJG6:BJJ6"/>
    <mergeCell ref="BJK6:BJN6"/>
    <mergeCell ref="BJO6:BJR6"/>
    <mergeCell ref="BIU6:BIX6"/>
    <mergeCell ref="BIY6:BJB6"/>
    <mergeCell ref="BHG6:BHJ6"/>
    <mergeCell ref="BHK6:BHN6"/>
    <mergeCell ref="BHO6:BHR6"/>
    <mergeCell ref="BHS6:BHV6"/>
    <mergeCell ref="BHW6:BHZ6"/>
    <mergeCell ref="BIA6:BID6"/>
    <mergeCell ref="BJS6:BJV6"/>
    <mergeCell ref="BJW6:BJZ6"/>
    <mergeCell ref="BIE6:BIH6"/>
    <mergeCell ref="BII6:BIL6"/>
    <mergeCell ref="BIM6:BIP6"/>
    <mergeCell ref="BIQ6:BIT6"/>
    <mergeCell ref="BLW6:BLZ6"/>
    <mergeCell ref="BMA6:BMD6"/>
    <mergeCell ref="BME6:BMH6"/>
    <mergeCell ref="BMI6:BML6"/>
    <mergeCell ref="BLO6:BLR6"/>
    <mergeCell ref="BLS6:BLV6"/>
    <mergeCell ref="BKA6:BKD6"/>
    <mergeCell ref="BKE6:BKH6"/>
    <mergeCell ref="BKI6:BKL6"/>
    <mergeCell ref="BKM6:BKP6"/>
    <mergeCell ref="BKQ6:BKT6"/>
    <mergeCell ref="BKU6:BKX6"/>
    <mergeCell ref="BMM6:BMP6"/>
    <mergeCell ref="BMQ6:BMT6"/>
    <mergeCell ref="BKY6:BLB6"/>
    <mergeCell ref="BLC6:BLF6"/>
    <mergeCell ref="BLG6:BLJ6"/>
    <mergeCell ref="BLK6:BLN6"/>
    <mergeCell ref="BOQ6:BOT6"/>
    <mergeCell ref="BOU6:BOX6"/>
    <mergeCell ref="BOY6:BPB6"/>
    <mergeCell ref="BPC6:BPF6"/>
    <mergeCell ref="BOI6:BOL6"/>
    <mergeCell ref="BOM6:BOP6"/>
    <mergeCell ref="BMU6:BMX6"/>
    <mergeCell ref="BMY6:BNB6"/>
    <mergeCell ref="BNC6:BNF6"/>
    <mergeCell ref="BNG6:BNJ6"/>
    <mergeCell ref="BNK6:BNN6"/>
    <mergeCell ref="BNO6:BNR6"/>
    <mergeCell ref="BPG6:BPJ6"/>
    <mergeCell ref="BPK6:BPN6"/>
    <mergeCell ref="BNS6:BNV6"/>
    <mergeCell ref="BNW6:BNZ6"/>
    <mergeCell ref="BOA6:BOD6"/>
    <mergeCell ref="BOE6:BOH6"/>
    <mergeCell ref="BRK6:BRN6"/>
    <mergeCell ref="BRO6:BRR6"/>
    <mergeCell ref="BRS6:BRV6"/>
    <mergeCell ref="BRW6:BRZ6"/>
    <mergeCell ref="BRC6:BRF6"/>
    <mergeCell ref="BRG6:BRJ6"/>
    <mergeCell ref="BPO6:BPR6"/>
    <mergeCell ref="BPS6:BPV6"/>
    <mergeCell ref="BPW6:BPZ6"/>
    <mergeCell ref="BQA6:BQD6"/>
    <mergeCell ref="BQE6:BQH6"/>
    <mergeCell ref="BQI6:BQL6"/>
    <mergeCell ref="BSA6:BSD6"/>
    <mergeCell ref="BSE6:BSH6"/>
    <mergeCell ref="BQM6:BQP6"/>
    <mergeCell ref="BQQ6:BQT6"/>
    <mergeCell ref="BQU6:BQX6"/>
    <mergeCell ref="BQY6:BRB6"/>
    <mergeCell ref="BUE6:BUH6"/>
    <mergeCell ref="BUI6:BUL6"/>
    <mergeCell ref="BUM6:BUP6"/>
    <mergeCell ref="BUQ6:BUT6"/>
    <mergeCell ref="BTW6:BTZ6"/>
    <mergeCell ref="BUA6:BUD6"/>
    <mergeCell ref="BSI6:BSL6"/>
    <mergeCell ref="BSM6:BSP6"/>
    <mergeCell ref="BSQ6:BST6"/>
    <mergeCell ref="BSU6:BSX6"/>
    <mergeCell ref="BSY6:BTB6"/>
    <mergeCell ref="BTC6:BTF6"/>
    <mergeCell ref="BUU6:BUX6"/>
    <mergeCell ref="BUY6:BVB6"/>
    <mergeCell ref="BTG6:BTJ6"/>
    <mergeCell ref="BTK6:BTN6"/>
    <mergeCell ref="BTO6:BTR6"/>
    <mergeCell ref="BTS6:BTV6"/>
    <mergeCell ref="BWY6:BXB6"/>
    <mergeCell ref="BXC6:BXF6"/>
    <mergeCell ref="BXG6:BXJ6"/>
    <mergeCell ref="BXK6:BXN6"/>
    <mergeCell ref="BWQ6:BWT6"/>
    <mergeCell ref="BWU6:BWX6"/>
    <mergeCell ref="BVC6:BVF6"/>
    <mergeCell ref="BVG6:BVJ6"/>
    <mergeCell ref="BVK6:BVN6"/>
    <mergeCell ref="BVO6:BVR6"/>
    <mergeCell ref="BVS6:BVV6"/>
    <mergeCell ref="BVW6:BVZ6"/>
    <mergeCell ref="BXO6:BXR6"/>
    <mergeCell ref="BXS6:BXV6"/>
    <mergeCell ref="BWA6:BWD6"/>
    <mergeCell ref="BWE6:BWH6"/>
    <mergeCell ref="BWI6:BWL6"/>
    <mergeCell ref="BWM6:BWP6"/>
    <mergeCell ref="BZS6:BZV6"/>
    <mergeCell ref="BZW6:BZZ6"/>
    <mergeCell ref="CAA6:CAD6"/>
    <mergeCell ref="CAE6:CAH6"/>
    <mergeCell ref="BZK6:BZN6"/>
    <mergeCell ref="BZO6:BZR6"/>
    <mergeCell ref="BXW6:BXZ6"/>
    <mergeCell ref="BYA6:BYD6"/>
    <mergeCell ref="BYE6:BYH6"/>
    <mergeCell ref="BYI6:BYL6"/>
    <mergeCell ref="BYM6:BYP6"/>
    <mergeCell ref="BYQ6:BYT6"/>
    <mergeCell ref="CAI6:CAL6"/>
    <mergeCell ref="CAM6:CAP6"/>
    <mergeCell ref="BYU6:BYX6"/>
    <mergeCell ref="BYY6:BZB6"/>
    <mergeCell ref="BZC6:BZF6"/>
    <mergeCell ref="BZG6:BZJ6"/>
    <mergeCell ref="CCM6:CCP6"/>
    <mergeCell ref="CCQ6:CCT6"/>
    <mergeCell ref="CCU6:CCX6"/>
    <mergeCell ref="CCY6:CDB6"/>
    <mergeCell ref="CCE6:CCH6"/>
    <mergeCell ref="CCI6:CCL6"/>
    <mergeCell ref="CAQ6:CAT6"/>
    <mergeCell ref="CAU6:CAX6"/>
    <mergeCell ref="CAY6:CBB6"/>
    <mergeCell ref="CBC6:CBF6"/>
    <mergeCell ref="CBG6:CBJ6"/>
    <mergeCell ref="CBK6:CBN6"/>
    <mergeCell ref="CDC6:CDF6"/>
    <mergeCell ref="CDG6:CDJ6"/>
    <mergeCell ref="CBO6:CBR6"/>
    <mergeCell ref="CBS6:CBV6"/>
    <mergeCell ref="CBW6:CBZ6"/>
    <mergeCell ref="CCA6:CCD6"/>
    <mergeCell ref="CFG6:CFJ6"/>
    <mergeCell ref="CFK6:CFN6"/>
    <mergeCell ref="CFO6:CFR6"/>
    <mergeCell ref="CFS6:CFV6"/>
    <mergeCell ref="CEY6:CFB6"/>
    <mergeCell ref="CFC6:CFF6"/>
    <mergeCell ref="CDK6:CDN6"/>
    <mergeCell ref="CDO6:CDR6"/>
    <mergeCell ref="CDS6:CDV6"/>
    <mergeCell ref="CDW6:CDZ6"/>
    <mergeCell ref="CEA6:CED6"/>
    <mergeCell ref="CEE6:CEH6"/>
    <mergeCell ref="CFW6:CFZ6"/>
    <mergeCell ref="CGA6:CGD6"/>
    <mergeCell ref="CEI6:CEL6"/>
    <mergeCell ref="CEM6:CEP6"/>
    <mergeCell ref="CEQ6:CET6"/>
    <mergeCell ref="CEU6:CEX6"/>
    <mergeCell ref="CIA6:CID6"/>
    <mergeCell ref="CIE6:CIH6"/>
    <mergeCell ref="CII6:CIL6"/>
    <mergeCell ref="CIM6:CIP6"/>
    <mergeCell ref="CHS6:CHV6"/>
    <mergeCell ref="CHW6:CHZ6"/>
    <mergeCell ref="CGE6:CGH6"/>
    <mergeCell ref="CGI6:CGL6"/>
    <mergeCell ref="CGM6:CGP6"/>
    <mergeCell ref="CGQ6:CGT6"/>
    <mergeCell ref="CGU6:CGX6"/>
    <mergeCell ref="CGY6:CHB6"/>
    <mergeCell ref="CIQ6:CIT6"/>
    <mergeCell ref="CIU6:CIX6"/>
    <mergeCell ref="CHC6:CHF6"/>
    <mergeCell ref="CHG6:CHJ6"/>
    <mergeCell ref="CHK6:CHN6"/>
    <mergeCell ref="CHO6:CHR6"/>
    <mergeCell ref="CKU6:CKX6"/>
    <mergeCell ref="CKY6:CLB6"/>
    <mergeCell ref="CLC6:CLF6"/>
    <mergeCell ref="CLG6:CLJ6"/>
    <mergeCell ref="CKM6:CKP6"/>
    <mergeCell ref="CKQ6:CKT6"/>
    <mergeCell ref="CIY6:CJB6"/>
    <mergeCell ref="CJC6:CJF6"/>
    <mergeCell ref="CJG6:CJJ6"/>
    <mergeCell ref="CJK6:CJN6"/>
    <mergeCell ref="CJO6:CJR6"/>
    <mergeCell ref="CJS6:CJV6"/>
    <mergeCell ref="CLK6:CLN6"/>
    <mergeCell ref="CLO6:CLR6"/>
    <mergeCell ref="CJW6:CJZ6"/>
    <mergeCell ref="CKA6:CKD6"/>
    <mergeCell ref="CKE6:CKH6"/>
    <mergeCell ref="CKI6:CKL6"/>
    <mergeCell ref="CNO6:CNR6"/>
    <mergeCell ref="CNS6:CNV6"/>
    <mergeCell ref="CNW6:CNZ6"/>
    <mergeCell ref="COA6:COD6"/>
    <mergeCell ref="CNG6:CNJ6"/>
    <mergeCell ref="CNK6:CNN6"/>
    <mergeCell ref="CLS6:CLV6"/>
    <mergeCell ref="CLW6:CLZ6"/>
    <mergeCell ref="CMA6:CMD6"/>
    <mergeCell ref="CME6:CMH6"/>
    <mergeCell ref="CMI6:CML6"/>
    <mergeCell ref="CMM6:CMP6"/>
    <mergeCell ref="COE6:COH6"/>
    <mergeCell ref="COI6:COL6"/>
    <mergeCell ref="CMQ6:CMT6"/>
    <mergeCell ref="CMU6:CMX6"/>
    <mergeCell ref="CMY6:CNB6"/>
    <mergeCell ref="CNC6:CNF6"/>
    <mergeCell ref="CQI6:CQL6"/>
    <mergeCell ref="CQM6:CQP6"/>
    <mergeCell ref="CQQ6:CQT6"/>
    <mergeCell ref="CQU6:CQX6"/>
    <mergeCell ref="CQA6:CQD6"/>
    <mergeCell ref="CQE6:CQH6"/>
    <mergeCell ref="COM6:COP6"/>
    <mergeCell ref="COQ6:COT6"/>
    <mergeCell ref="COU6:COX6"/>
    <mergeCell ref="COY6:CPB6"/>
    <mergeCell ref="CPC6:CPF6"/>
    <mergeCell ref="CPG6:CPJ6"/>
    <mergeCell ref="CQY6:CRB6"/>
    <mergeCell ref="CRC6:CRF6"/>
    <mergeCell ref="CPK6:CPN6"/>
    <mergeCell ref="CPO6:CPR6"/>
    <mergeCell ref="CPS6:CPV6"/>
    <mergeCell ref="CPW6:CPZ6"/>
    <mergeCell ref="CTC6:CTF6"/>
    <mergeCell ref="CTG6:CTJ6"/>
    <mergeCell ref="CTK6:CTN6"/>
    <mergeCell ref="CTO6:CTR6"/>
    <mergeCell ref="CSU6:CSX6"/>
    <mergeCell ref="CSY6:CTB6"/>
    <mergeCell ref="CRG6:CRJ6"/>
    <mergeCell ref="CRK6:CRN6"/>
    <mergeCell ref="CRO6:CRR6"/>
    <mergeCell ref="CRS6:CRV6"/>
    <mergeCell ref="CRW6:CRZ6"/>
    <mergeCell ref="CSA6:CSD6"/>
    <mergeCell ref="CTS6:CTV6"/>
    <mergeCell ref="CTW6:CTZ6"/>
    <mergeCell ref="CSE6:CSH6"/>
    <mergeCell ref="CSI6:CSL6"/>
    <mergeCell ref="CSM6:CSP6"/>
    <mergeCell ref="CSQ6:CST6"/>
    <mergeCell ref="CVW6:CVZ6"/>
    <mergeCell ref="CWA6:CWD6"/>
    <mergeCell ref="CWE6:CWH6"/>
    <mergeCell ref="CWI6:CWL6"/>
    <mergeCell ref="CVO6:CVR6"/>
    <mergeCell ref="CVS6:CVV6"/>
    <mergeCell ref="CUA6:CUD6"/>
    <mergeCell ref="CUE6:CUH6"/>
    <mergeCell ref="CUI6:CUL6"/>
    <mergeCell ref="CUM6:CUP6"/>
    <mergeCell ref="CUQ6:CUT6"/>
    <mergeCell ref="CUU6:CUX6"/>
    <mergeCell ref="CWM6:CWP6"/>
    <mergeCell ref="CWQ6:CWT6"/>
    <mergeCell ref="CUY6:CVB6"/>
    <mergeCell ref="CVC6:CVF6"/>
    <mergeCell ref="CVG6:CVJ6"/>
    <mergeCell ref="CVK6:CVN6"/>
    <mergeCell ref="CYQ6:CYT6"/>
    <mergeCell ref="CYU6:CYX6"/>
    <mergeCell ref="CYY6:CZB6"/>
    <mergeCell ref="CZC6:CZF6"/>
    <mergeCell ref="CYI6:CYL6"/>
    <mergeCell ref="CYM6:CYP6"/>
    <mergeCell ref="CWU6:CWX6"/>
    <mergeCell ref="CWY6:CXB6"/>
    <mergeCell ref="CXC6:CXF6"/>
    <mergeCell ref="CXG6:CXJ6"/>
    <mergeCell ref="CXK6:CXN6"/>
    <mergeCell ref="CXO6:CXR6"/>
    <mergeCell ref="CZG6:CZJ6"/>
    <mergeCell ref="CZK6:CZN6"/>
    <mergeCell ref="CXS6:CXV6"/>
    <mergeCell ref="CXW6:CXZ6"/>
    <mergeCell ref="CYA6:CYD6"/>
    <mergeCell ref="CYE6:CYH6"/>
    <mergeCell ref="DBK6:DBN6"/>
    <mergeCell ref="DBO6:DBR6"/>
    <mergeCell ref="DBS6:DBV6"/>
    <mergeCell ref="DBW6:DBZ6"/>
    <mergeCell ref="DBC6:DBF6"/>
    <mergeCell ref="DBG6:DBJ6"/>
    <mergeCell ref="CZO6:CZR6"/>
    <mergeCell ref="CZS6:CZV6"/>
    <mergeCell ref="CZW6:CZZ6"/>
    <mergeCell ref="DAA6:DAD6"/>
    <mergeCell ref="DAE6:DAH6"/>
    <mergeCell ref="DAI6:DAL6"/>
    <mergeCell ref="DCA6:DCD6"/>
    <mergeCell ref="DCE6:DCH6"/>
    <mergeCell ref="DAM6:DAP6"/>
    <mergeCell ref="DAQ6:DAT6"/>
    <mergeCell ref="DAU6:DAX6"/>
    <mergeCell ref="DAY6:DBB6"/>
    <mergeCell ref="DEE6:DEH6"/>
    <mergeCell ref="DEI6:DEL6"/>
    <mergeCell ref="DEM6:DEP6"/>
    <mergeCell ref="DEQ6:DET6"/>
    <mergeCell ref="DDW6:DDZ6"/>
    <mergeCell ref="DEA6:DED6"/>
    <mergeCell ref="DCI6:DCL6"/>
    <mergeCell ref="DCM6:DCP6"/>
    <mergeCell ref="DCQ6:DCT6"/>
    <mergeCell ref="DCU6:DCX6"/>
    <mergeCell ref="DCY6:DDB6"/>
    <mergeCell ref="DDC6:DDF6"/>
    <mergeCell ref="DEU6:DEX6"/>
    <mergeCell ref="DEY6:DFB6"/>
    <mergeCell ref="DDG6:DDJ6"/>
    <mergeCell ref="DDK6:DDN6"/>
    <mergeCell ref="DDO6:DDR6"/>
    <mergeCell ref="DDS6:DDV6"/>
    <mergeCell ref="DGY6:DHB6"/>
    <mergeCell ref="DHC6:DHF6"/>
    <mergeCell ref="DHG6:DHJ6"/>
    <mergeCell ref="DHK6:DHN6"/>
    <mergeCell ref="DGQ6:DGT6"/>
    <mergeCell ref="DGU6:DGX6"/>
    <mergeCell ref="DFC6:DFF6"/>
    <mergeCell ref="DFG6:DFJ6"/>
    <mergeCell ref="DFK6:DFN6"/>
    <mergeCell ref="DFO6:DFR6"/>
    <mergeCell ref="DFS6:DFV6"/>
    <mergeCell ref="DFW6:DFZ6"/>
    <mergeCell ref="DHO6:DHR6"/>
    <mergeCell ref="DHS6:DHV6"/>
    <mergeCell ref="DGA6:DGD6"/>
    <mergeCell ref="DGE6:DGH6"/>
    <mergeCell ref="DGI6:DGL6"/>
    <mergeCell ref="DGM6:DGP6"/>
    <mergeCell ref="DJS6:DJV6"/>
    <mergeCell ref="DJW6:DJZ6"/>
    <mergeCell ref="DKA6:DKD6"/>
    <mergeCell ref="DKE6:DKH6"/>
    <mergeCell ref="DJK6:DJN6"/>
    <mergeCell ref="DJO6:DJR6"/>
    <mergeCell ref="DHW6:DHZ6"/>
    <mergeCell ref="DIA6:DID6"/>
    <mergeCell ref="DIE6:DIH6"/>
    <mergeCell ref="DII6:DIL6"/>
    <mergeCell ref="DIM6:DIP6"/>
    <mergeCell ref="DIQ6:DIT6"/>
    <mergeCell ref="DKI6:DKL6"/>
    <mergeCell ref="DKM6:DKP6"/>
    <mergeCell ref="DIU6:DIX6"/>
    <mergeCell ref="DIY6:DJB6"/>
    <mergeCell ref="DJC6:DJF6"/>
    <mergeCell ref="DJG6:DJJ6"/>
    <mergeCell ref="DMM6:DMP6"/>
    <mergeCell ref="DMQ6:DMT6"/>
    <mergeCell ref="DMU6:DMX6"/>
    <mergeCell ref="DMY6:DNB6"/>
    <mergeCell ref="DME6:DMH6"/>
    <mergeCell ref="DMI6:DML6"/>
    <mergeCell ref="DKQ6:DKT6"/>
    <mergeCell ref="DKU6:DKX6"/>
    <mergeCell ref="DKY6:DLB6"/>
    <mergeCell ref="DLC6:DLF6"/>
    <mergeCell ref="DLG6:DLJ6"/>
    <mergeCell ref="DLK6:DLN6"/>
    <mergeCell ref="DNC6:DNF6"/>
    <mergeCell ref="DNG6:DNJ6"/>
    <mergeCell ref="DLO6:DLR6"/>
    <mergeCell ref="DLS6:DLV6"/>
    <mergeCell ref="DLW6:DLZ6"/>
    <mergeCell ref="DMA6:DMD6"/>
    <mergeCell ref="DPG6:DPJ6"/>
    <mergeCell ref="DPK6:DPN6"/>
    <mergeCell ref="DPO6:DPR6"/>
    <mergeCell ref="DPS6:DPV6"/>
    <mergeCell ref="DOY6:DPB6"/>
    <mergeCell ref="DPC6:DPF6"/>
    <mergeCell ref="DNK6:DNN6"/>
    <mergeCell ref="DNO6:DNR6"/>
    <mergeCell ref="DNS6:DNV6"/>
    <mergeCell ref="DNW6:DNZ6"/>
    <mergeCell ref="DOA6:DOD6"/>
    <mergeCell ref="DOE6:DOH6"/>
    <mergeCell ref="DPW6:DPZ6"/>
    <mergeCell ref="DQA6:DQD6"/>
    <mergeCell ref="DOI6:DOL6"/>
    <mergeCell ref="DOM6:DOP6"/>
    <mergeCell ref="DOQ6:DOT6"/>
    <mergeCell ref="DOU6:DOX6"/>
    <mergeCell ref="DSA6:DSD6"/>
    <mergeCell ref="DSE6:DSH6"/>
    <mergeCell ref="DSI6:DSL6"/>
    <mergeCell ref="DSM6:DSP6"/>
    <mergeCell ref="DRS6:DRV6"/>
    <mergeCell ref="DRW6:DRZ6"/>
    <mergeCell ref="DQE6:DQH6"/>
    <mergeCell ref="DQI6:DQL6"/>
    <mergeCell ref="DQM6:DQP6"/>
    <mergeCell ref="DQQ6:DQT6"/>
    <mergeCell ref="DQU6:DQX6"/>
    <mergeCell ref="DQY6:DRB6"/>
    <mergeCell ref="DSQ6:DST6"/>
    <mergeCell ref="DSU6:DSX6"/>
    <mergeCell ref="DRC6:DRF6"/>
    <mergeCell ref="DRG6:DRJ6"/>
    <mergeCell ref="DRK6:DRN6"/>
    <mergeCell ref="DRO6:DRR6"/>
    <mergeCell ref="DUU6:DUX6"/>
    <mergeCell ref="DUY6:DVB6"/>
    <mergeCell ref="DVC6:DVF6"/>
    <mergeCell ref="DVG6:DVJ6"/>
    <mergeCell ref="DUM6:DUP6"/>
    <mergeCell ref="DUQ6:DUT6"/>
    <mergeCell ref="DSY6:DTB6"/>
    <mergeCell ref="DTC6:DTF6"/>
    <mergeCell ref="DTG6:DTJ6"/>
    <mergeCell ref="DTK6:DTN6"/>
    <mergeCell ref="DTO6:DTR6"/>
    <mergeCell ref="DTS6:DTV6"/>
    <mergeCell ref="DVK6:DVN6"/>
    <mergeCell ref="DVO6:DVR6"/>
    <mergeCell ref="DTW6:DTZ6"/>
    <mergeCell ref="DUA6:DUD6"/>
    <mergeCell ref="DUE6:DUH6"/>
    <mergeCell ref="DUI6:DUL6"/>
    <mergeCell ref="DXO6:DXR6"/>
    <mergeCell ref="DXS6:DXV6"/>
    <mergeCell ref="DXW6:DXZ6"/>
    <mergeCell ref="DYA6:DYD6"/>
    <mergeCell ref="DXG6:DXJ6"/>
    <mergeCell ref="DXK6:DXN6"/>
    <mergeCell ref="DVS6:DVV6"/>
    <mergeCell ref="DVW6:DVZ6"/>
    <mergeCell ref="DWA6:DWD6"/>
    <mergeCell ref="DWE6:DWH6"/>
    <mergeCell ref="DWI6:DWL6"/>
    <mergeCell ref="DWM6:DWP6"/>
    <mergeCell ref="DYE6:DYH6"/>
    <mergeCell ref="DYI6:DYL6"/>
    <mergeCell ref="DWQ6:DWT6"/>
    <mergeCell ref="DWU6:DWX6"/>
    <mergeCell ref="DWY6:DXB6"/>
    <mergeCell ref="DXC6:DXF6"/>
    <mergeCell ref="EAI6:EAL6"/>
    <mergeCell ref="EAM6:EAP6"/>
    <mergeCell ref="EAQ6:EAT6"/>
    <mergeCell ref="EAU6:EAX6"/>
    <mergeCell ref="EAA6:EAD6"/>
    <mergeCell ref="EAE6:EAH6"/>
    <mergeCell ref="DYM6:DYP6"/>
    <mergeCell ref="DYQ6:DYT6"/>
    <mergeCell ref="DYU6:DYX6"/>
    <mergeCell ref="DYY6:DZB6"/>
    <mergeCell ref="DZC6:DZF6"/>
    <mergeCell ref="DZG6:DZJ6"/>
    <mergeCell ref="EAY6:EBB6"/>
    <mergeCell ref="EBC6:EBF6"/>
    <mergeCell ref="DZK6:DZN6"/>
    <mergeCell ref="DZO6:DZR6"/>
    <mergeCell ref="DZS6:DZV6"/>
    <mergeCell ref="DZW6:DZZ6"/>
    <mergeCell ref="EDC6:EDF6"/>
    <mergeCell ref="EDG6:EDJ6"/>
    <mergeCell ref="EDK6:EDN6"/>
    <mergeCell ref="EDO6:EDR6"/>
    <mergeCell ref="ECU6:ECX6"/>
    <mergeCell ref="ECY6:EDB6"/>
    <mergeCell ref="EBG6:EBJ6"/>
    <mergeCell ref="EBK6:EBN6"/>
    <mergeCell ref="EBO6:EBR6"/>
    <mergeCell ref="EBS6:EBV6"/>
    <mergeCell ref="EBW6:EBZ6"/>
    <mergeCell ref="ECA6:ECD6"/>
    <mergeCell ref="EDS6:EDV6"/>
    <mergeCell ref="EDW6:EDZ6"/>
    <mergeCell ref="ECE6:ECH6"/>
    <mergeCell ref="ECI6:ECL6"/>
    <mergeCell ref="ECM6:ECP6"/>
    <mergeCell ref="ECQ6:ECT6"/>
    <mergeCell ref="EFW6:EFZ6"/>
    <mergeCell ref="EGA6:EGD6"/>
    <mergeCell ref="EGE6:EGH6"/>
    <mergeCell ref="EGI6:EGL6"/>
    <mergeCell ref="EFO6:EFR6"/>
    <mergeCell ref="EFS6:EFV6"/>
    <mergeCell ref="EEA6:EED6"/>
    <mergeCell ref="EEE6:EEH6"/>
    <mergeCell ref="EEI6:EEL6"/>
    <mergeCell ref="EEM6:EEP6"/>
    <mergeCell ref="EEQ6:EET6"/>
    <mergeCell ref="EEU6:EEX6"/>
    <mergeCell ref="EGM6:EGP6"/>
    <mergeCell ref="EGQ6:EGT6"/>
    <mergeCell ref="EEY6:EFB6"/>
    <mergeCell ref="EFC6:EFF6"/>
    <mergeCell ref="EFG6:EFJ6"/>
    <mergeCell ref="EFK6:EFN6"/>
    <mergeCell ref="EIQ6:EIT6"/>
    <mergeCell ref="EIU6:EIX6"/>
    <mergeCell ref="EIY6:EJB6"/>
    <mergeCell ref="EJC6:EJF6"/>
    <mergeCell ref="EII6:EIL6"/>
    <mergeCell ref="EIM6:EIP6"/>
    <mergeCell ref="EGU6:EGX6"/>
    <mergeCell ref="EGY6:EHB6"/>
    <mergeCell ref="EHC6:EHF6"/>
    <mergeCell ref="EHG6:EHJ6"/>
    <mergeCell ref="EHK6:EHN6"/>
    <mergeCell ref="EHO6:EHR6"/>
    <mergeCell ref="EJG6:EJJ6"/>
    <mergeCell ref="EJK6:EJN6"/>
    <mergeCell ref="EHS6:EHV6"/>
    <mergeCell ref="EHW6:EHZ6"/>
    <mergeCell ref="EIA6:EID6"/>
    <mergeCell ref="EIE6:EIH6"/>
    <mergeCell ref="ELK6:ELN6"/>
    <mergeCell ref="ELO6:ELR6"/>
    <mergeCell ref="ELS6:ELV6"/>
    <mergeCell ref="ELW6:ELZ6"/>
    <mergeCell ref="ELC6:ELF6"/>
    <mergeCell ref="ELG6:ELJ6"/>
    <mergeCell ref="EJO6:EJR6"/>
    <mergeCell ref="EJS6:EJV6"/>
    <mergeCell ref="EJW6:EJZ6"/>
    <mergeCell ref="EKA6:EKD6"/>
    <mergeCell ref="EKE6:EKH6"/>
    <mergeCell ref="EKI6:EKL6"/>
    <mergeCell ref="EMA6:EMD6"/>
    <mergeCell ref="EME6:EMH6"/>
    <mergeCell ref="EKM6:EKP6"/>
    <mergeCell ref="EKQ6:EKT6"/>
    <mergeCell ref="EKU6:EKX6"/>
    <mergeCell ref="EKY6:ELB6"/>
    <mergeCell ref="EOE6:EOH6"/>
    <mergeCell ref="EOI6:EOL6"/>
    <mergeCell ref="EOM6:EOP6"/>
    <mergeCell ref="EOQ6:EOT6"/>
    <mergeCell ref="ENW6:ENZ6"/>
    <mergeCell ref="EOA6:EOD6"/>
    <mergeCell ref="EMI6:EML6"/>
    <mergeCell ref="EMM6:EMP6"/>
    <mergeCell ref="EMQ6:EMT6"/>
    <mergeCell ref="EMU6:EMX6"/>
    <mergeCell ref="EMY6:ENB6"/>
    <mergeCell ref="ENC6:ENF6"/>
    <mergeCell ref="EOU6:EOX6"/>
    <mergeCell ref="EOY6:EPB6"/>
    <mergeCell ref="ENG6:ENJ6"/>
    <mergeCell ref="ENK6:ENN6"/>
    <mergeCell ref="ENO6:ENR6"/>
    <mergeCell ref="ENS6:ENV6"/>
    <mergeCell ref="EQY6:ERB6"/>
    <mergeCell ref="ERC6:ERF6"/>
    <mergeCell ref="ERG6:ERJ6"/>
    <mergeCell ref="ERK6:ERN6"/>
    <mergeCell ref="EQQ6:EQT6"/>
    <mergeCell ref="EQU6:EQX6"/>
    <mergeCell ref="EPC6:EPF6"/>
    <mergeCell ref="EPG6:EPJ6"/>
    <mergeCell ref="EPK6:EPN6"/>
    <mergeCell ref="EPO6:EPR6"/>
    <mergeCell ref="EPS6:EPV6"/>
    <mergeCell ref="EPW6:EPZ6"/>
    <mergeCell ref="ERO6:ERR6"/>
    <mergeCell ref="ERS6:ERV6"/>
    <mergeCell ref="EQA6:EQD6"/>
    <mergeCell ref="EQE6:EQH6"/>
    <mergeCell ref="EQI6:EQL6"/>
    <mergeCell ref="EQM6:EQP6"/>
    <mergeCell ref="ETS6:ETV6"/>
    <mergeCell ref="ETW6:ETZ6"/>
    <mergeCell ref="EUA6:EUD6"/>
    <mergeCell ref="EUE6:EUH6"/>
    <mergeCell ref="ETK6:ETN6"/>
    <mergeCell ref="ETO6:ETR6"/>
    <mergeCell ref="ERW6:ERZ6"/>
    <mergeCell ref="ESA6:ESD6"/>
    <mergeCell ref="ESE6:ESH6"/>
    <mergeCell ref="ESI6:ESL6"/>
    <mergeCell ref="ESM6:ESP6"/>
    <mergeCell ref="ESQ6:EST6"/>
    <mergeCell ref="EUI6:EUL6"/>
    <mergeCell ref="EUM6:EUP6"/>
    <mergeCell ref="ESU6:ESX6"/>
    <mergeCell ref="ESY6:ETB6"/>
    <mergeCell ref="ETC6:ETF6"/>
    <mergeCell ref="ETG6:ETJ6"/>
    <mergeCell ref="EWM6:EWP6"/>
    <mergeCell ref="EWQ6:EWT6"/>
    <mergeCell ref="EWU6:EWX6"/>
    <mergeCell ref="EWY6:EXB6"/>
    <mergeCell ref="EWE6:EWH6"/>
    <mergeCell ref="EWI6:EWL6"/>
    <mergeCell ref="EUQ6:EUT6"/>
    <mergeCell ref="EUU6:EUX6"/>
    <mergeCell ref="EUY6:EVB6"/>
    <mergeCell ref="EVC6:EVF6"/>
    <mergeCell ref="EVG6:EVJ6"/>
    <mergeCell ref="EVK6:EVN6"/>
    <mergeCell ref="EXC6:EXF6"/>
    <mergeCell ref="EXG6:EXJ6"/>
    <mergeCell ref="EVO6:EVR6"/>
    <mergeCell ref="EVS6:EVV6"/>
    <mergeCell ref="EVW6:EVZ6"/>
    <mergeCell ref="EWA6:EWD6"/>
    <mergeCell ref="EZG6:EZJ6"/>
    <mergeCell ref="EZK6:EZN6"/>
    <mergeCell ref="EZO6:EZR6"/>
    <mergeCell ref="EZS6:EZV6"/>
    <mergeCell ref="EYY6:EZB6"/>
    <mergeCell ref="EZC6:EZF6"/>
    <mergeCell ref="EXK6:EXN6"/>
    <mergeCell ref="EXO6:EXR6"/>
    <mergeCell ref="EXS6:EXV6"/>
    <mergeCell ref="EXW6:EXZ6"/>
    <mergeCell ref="EYA6:EYD6"/>
    <mergeCell ref="EYE6:EYH6"/>
    <mergeCell ref="EZW6:EZZ6"/>
    <mergeCell ref="FAA6:FAD6"/>
    <mergeCell ref="EYI6:EYL6"/>
    <mergeCell ref="EYM6:EYP6"/>
    <mergeCell ref="EYQ6:EYT6"/>
    <mergeCell ref="EYU6:EYX6"/>
    <mergeCell ref="FCA6:FCD6"/>
    <mergeCell ref="FCE6:FCH6"/>
    <mergeCell ref="FCI6:FCL6"/>
    <mergeCell ref="FCM6:FCP6"/>
    <mergeCell ref="FBS6:FBV6"/>
    <mergeCell ref="FBW6:FBZ6"/>
    <mergeCell ref="FAE6:FAH6"/>
    <mergeCell ref="FAI6:FAL6"/>
    <mergeCell ref="FAM6:FAP6"/>
    <mergeCell ref="FAQ6:FAT6"/>
    <mergeCell ref="FAU6:FAX6"/>
    <mergeCell ref="FAY6:FBB6"/>
    <mergeCell ref="FCQ6:FCT6"/>
    <mergeCell ref="FCU6:FCX6"/>
    <mergeCell ref="FBC6:FBF6"/>
    <mergeCell ref="FBG6:FBJ6"/>
    <mergeCell ref="FBK6:FBN6"/>
    <mergeCell ref="FBO6:FBR6"/>
    <mergeCell ref="FEU6:FEX6"/>
    <mergeCell ref="FEY6:FFB6"/>
    <mergeCell ref="FFC6:FFF6"/>
    <mergeCell ref="FFG6:FFJ6"/>
    <mergeCell ref="FEM6:FEP6"/>
    <mergeCell ref="FEQ6:FET6"/>
    <mergeCell ref="FCY6:FDB6"/>
    <mergeCell ref="FDC6:FDF6"/>
    <mergeCell ref="FDG6:FDJ6"/>
    <mergeCell ref="FDK6:FDN6"/>
    <mergeCell ref="FDO6:FDR6"/>
    <mergeCell ref="FDS6:FDV6"/>
    <mergeCell ref="FFK6:FFN6"/>
    <mergeCell ref="FFO6:FFR6"/>
    <mergeCell ref="FDW6:FDZ6"/>
    <mergeCell ref="FEA6:FED6"/>
    <mergeCell ref="FEE6:FEH6"/>
    <mergeCell ref="FEI6:FEL6"/>
    <mergeCell ref="FHO6:FHR6"/>
    <mergeCell ref="FHS6:FHV6"/>
    <mergeCell ref="FHW6:FHZ6"/>
    <mergeCell ref="FIA6:FID6"/>
    <mergeCell ref="FHG6:FHJ6"/>
    <mergeCell ref="FHK6:FHN6"/>
    <mergeCell ref="FFS6:FFV6"/>
    <mergeCell ref="FFW6:FFZ6"/>
    <mergeCell ref="FGA6:FGD6"/>
    <mergeCell ref="FGE6:FGH6"/>
    <mergeCell ref="FGI6:FGL6"/>
    <mergeCell ref="FGM6:FGP6"/>
    <mergeCell ref="FIE6:FIH6"/>
    <mergeCell ref="FII6:FIL6"/>
    <mergeCell ref="FGQ6:FGT6"/>
    <mergeCell ref="FGU6:FGX6"/>
    <mergeCell ref="FGY6:FHB6"/>
    <mergeCell ref="FHC6:FHF6"/>
    <mergeCell ref="FKI6:FKL6"/>
    <mergeCell ref="FKM6:FKP6"/>
    <mergeCell ref="FKQ6:FKT6"/>
    <mergeCell ref="FKU6:FKX6"/>
    <mergeCell ref="FKA6:FKD6"/>
    <mergeCell ref="FKE6:FKH6"/>
    <mergeCell ref="FIM6:FIP6"/>
    <mergeCell ref="FIQ6:FIT6"/>
    <mergeCell ref="FIU6:FIX6"/>
    <mergeCell ref="FIY6:FJB6"/>
    <mergeCell ref="FJC6:FJF6"/>
    <mergeCell ref="FJG6:FJJ6"/>
    <mergeCell ref="FKY6:FLB6"/>
    <mergeCell ref="FLC6:FLF6"/>
    <mergeCell ref="FJK6:FJN6"/>
    <mergeCell ref="FJO6:FJR6"/>
    <mergeCell ref="FJS6:FJV6"/>
    <mergeCell ref="FJW6:FJZ6"/>
    <mergeCell ref="FNC6:FNF6"/>
    <mergeCell ref="FNG6:FNJ6"/>
    <mergeCell ref="FNK6:FNN6"/>
    <mergeCell ref="FNO6:FNR6"/>
    <mergeCell ref="FMU6:FMX6"/>
    <mergeCell ref="FMY6:FNB6"/>
    <mergeCell ref="FLG6:FLJ6"/>
    <mergeCell ref="FLK6:FLN6"/>
    <mergeCell ref="FLO6:FLR6"/>
    <mergeCell ref="FLS6:FLV6"/>
    <mergeCell ref="FLW6:FLZ6"/>
    <mergeCell ref="FMA6:FMD6"/>
    <mergeCell ref="FNS6:FNV6"/>
    <mergeCell ref="FNW6:FNZ6"/>
    <mergeCell ref="FME6:FMH6"/>
    <mergeCell ref="FMI6:FML6"/>
    <mergeCell ref="FMM6:FMP6"/>
    <mergeCell ref="FMQ6:FMT6"/>
    <mergeCell ref="FPW6:FPZ6"/>
    <mergeCell ref="FQA6:FQD6"/>
    <mergeCell ref="FQE6:FQH6"/>
    <mergeCell ref="FQI6:FQL6"/>
    <mergeCell ref="FPO6:FPR6"/>
    <mergeCell ref="FPS6:FPV6"/>
    <mergeCell ref="FOA6:FOD6"/>
    <mergeCell ref="FOE6:FOH6"/>
    <mergeCell ref="FOI6:FOL6"/>
    <mergeCell ref="FOM6:FOP6"/>
    <mergeCell ref="FOQ6:FOT6"/>
    <mergeCell ref="FOU6:FOX6"/>
    <mergeCell ref="FQM6:FQP6"/>
    <mergeCell ref="FQQ6:FQT6"/>
    <mergeCell ref="FOY6:FPB6"/>
    <mergeCell ref="FPC6:FPF6"/>
    <mergeCell ref="FPG6:FPJ6"/>
    <mergeCell ref="FPK6:FPN6"/>
    <mergeCell ref="FSQ6:FST6"/>
    <mergeCell ref="FSU6:FSX6"/>
    <mergeCell ref="FSY6:FTB6"/>
    <mergeCell ref="FTC6:FTF6"/>
    <mergeCell ref="FSI6:FSL6"/>
    <mergeCell ref="FSM6:FSP6"/>
    <mergeCell ref="FQU6:FQX6"/>
    <mergeCell ref="FQY6:FRB6"/>
    <mergeCell ref="FRC6:FRF6"/>
    <mergeCell ref="FRG6:FRJ6"/>
    <mergeCell ref="FRK6:FRN6"/>
    <mergeCell ref="FRO6:FRR6"/>
    <mergeCell ref="FTG6:FTJ6"/>
    <mergeCell ref="FTK6:FTN6"/>
    <mergeCell ref="FRS6:FRV6"/>
    <mergeCell ref="FRW6:FRZ6"/>
    <mergeCell ref="FSA6:FSD6"/>
    <mergeCell ref="FSE6:FSH6"/>
    <mergeCell ref="FVK6:FVN6"/>
    <mergeCell ref="FVO6:FVR6"/>
    <mergeCell ref="FVS6:FVV6"/>
    <mergeCell ref="FVW6:FVZ6"/>
    <mergeCell ref="FVC6:FVF6"/>
    <mergeCell ref="FVG6:FVJ6"/>
    <mergeCell ref="FTO6:FTR6"/>
    <mergeCell ref="FTS6:FTV6"/>
    <mergeCell ref="FTW6:FTZ6"/>
    <mergeCell ref="FUA6:FUD6"/>
    <mergeCell ref="FUE6:FUH6"/>
    <mergeCell ref="FUI6:FUL6"/>
    <mergeCell ref="FWA6:FWD6"/>
    <mergeCell ref="FWE6:FWH6"/>
    <mergeCell ref="FUM6:FUP6"/>
    <mergeCell ref="FUQ6:FUT6"/>
    <mergeCell ref="FUU6:FUX6"/>
    <mergeCell ref="FUY6:FVB6"/>
    <mergeCell ref="FYE6:FYH6"/>
    <mergeCell ref="FYI6:FYL6"/>
    <mergeCell ref="FYM6:FYP6"/>
    <mergeCell ref="FYQ6:FYT6"/>
    <mergeCell ref="FXW6:FXZ6"/>
    <mergeCell ref="FYA6:FYD6"/>
    <mergeCell ref="FWI6:FWL6"/>
    <mergeCell ref="FWM6:FWP6"/>
    <mergeCell ref="FWQ6:FWT6"/>
    <mergeCell ref="FWU6:FWX6"/>
    <mergeCell ref="FWY6:FXB6"/>
    <mergeCell ref="FXC6:FXF6"/>
    <mergeCell ref="FYU6:FYX6"/>
    <mergeCell ref="FYY6:FZB6"/>
    <mergeCell ref="FXG6:FXJ6"/>
    <mergeCell ref="FXK6:FXN6"/>
    <mergeCell ref="FXO6:FXR6"/>
    <mergeCell ref="FXS6:FXV6"/>
    <mergeCell ref="GAY6:GBB6"/>
    <mergeCell ref="GBC6:GBF6"/>
    <mergeCell ref="GBG6:GBJ6"/>
    <mergeCell ref="GBK6:GBN6"/>
    <mergeCell ref="GAQ6:GAT6"/>
    <mergeCell ref="GAU6:GAX6"/>
    <mergeCell ref="FZC6:FZF6"/>
    <mergeCell ref="FZG6:FZJ6"/>
    <mergeCell ref="FZK6:FZN6"/>
    <mergeCell ref="FZO6:FZR6"/>
    <mergeCell ref="FZS6:FZV6"/>
    <mergeCell ref="FZW6:FZZ6"/>
    <mergeCell ref="GBO6:GBR6"/>
    <mergeCell ref="GBS6:GBV6"/>
    <mergeCell ref="GAA6:GAD6"/>
    <mergeCell ref="GAE6:GAH6"/>
    <mergeCell ref="GAI6:GAL6"/>
    <mergeCell ref="GAM6:GAP6"/>
    <mergeCell ref="GDS6:GDV6"/>
    <mergeCell ref="GDW6:GDZ6"/>
    <mergeCell ref="GEA6:GED6"/>
    <mergeCell ref="GEE6:GEH6"/>
    <mergeCell ref="GDK6:GDN6"/>
    <mergeCell ref="GDO6:GDR6"/>
    <mergeCell ref="GBW6:GBZ6"/>
    <mergeCell ref="GCA6:GCD6"/>
    <mergeCell ref="GCE6:GCH6"/>
    <mergeCell ref="GCI6:GCL6"/>
    <mergeCell ref="GCM6:GCP6"/>
    <mergeCell ref="GCQ6:GCT6"/>
    <mergeCell ref="GEI6:GEL6"/>
    <mergeCell ref="GEM6:GEP6"/>
    <mergeCell ref="GCU6:GCX6"/>
    <mergeCell ref="GCY6:GDB6"/>
    <mergeCell ref="GDC6:GDF6"/>
    <mergeCell ref="GDG6:GDJ6"/>
    <mergeCell ref="GGM6:GGP6"/>
    <mergeCell ref="GGQ6:GGT6"/>
    <mergeCell ref="GGU6:GGX6"/>
    <mergeCell ref="GGY6:GHB6"/>
    <mergeCell ref="GGE6:GGH6"/>
    <mergeCell ref="GGI6:GGL6"/>
    <mergeCell ref="GEQ6:GET6"/>
    <mergeCell ref="GEU6:GEX6"/>
    <mergeCell ref="GEY6:GFB6"/>
    <mergeCell ref="GFC6:GFF6"/>
    <mergeCell ref="GFG6:GFJ6"/>
    <mergeCell ref="GFK6:GFN6"/>
    <mergeCell ref="GHC6:GHF6"/>
    <mergeCell ref="GHG6:GHJ6"/>
    <mergeCell ref="GFO6:GFR6"/>
    <mergeCell ref="GFS6:GFV6"/>
    <mergeCell ref="GFW6:GFZ6"/>
    <mergeCell ref="GGA6:GGD6"/>
    <mergeCell ref="GJG6:GJJ6"/>
    <mergeCell ref="GJK6:GJN6"/>
    <mergeCell ref="GJO6:GJR6"/>
    <mergeCell ref="GJS6:GJV6"/>
    <mergeCell ref="GIY6:GJB6"/>
    <mergeCell ref="GJC6:GJF6"/>
    <mergeCell ref="GHK6:GHN6"/>
    <mergeCell ref="GHO6:GHR6"/>
    <mergeCell ref="GHS6:GHV6"/>
    <mergeCell ref="GHW6:GHZ6"/>
    <mergeCell ref="GIA6:GID6"/>
    <mergeCell ref="GIE6:GIH6"/>
    <mergeCell ref="GJW6:GJZ6"/>
    <mergeCell ref="GKA6:GKD6"/>
    <mergeCell ref="GII6:GIL6"/>
    <mergeCell ref="GIM6:GIP6"/>
    <mergeCell ref="GIQ6:GIT6"/>
    <mergeCell ref="GIU6:GIX6"/>
    <mergeCell ref="GMA6:GMD6"/>
    <mergeCell ref="GME6:GMH6"/>
    <mergeCell ref="GMI6:GML6"/>
    <mergeCell ref="GMM6:GMP6"/>
    <mergeCell ref="GLS6:GLV6"/>
    <mergeCell ref="GLW6:GLZ6"/>
    <mergeCell ref="GKE6:GKH6"/>
    <mergeCell ref="GKI6:GKL6"/>
    <mergeCell ref="GKM6:GKP6"/>
    <mergeCell ref="GKQ6:GKT6"/>
    <mergeCell ref="GKU6:GKX6"/>
    <mergeCell ref="GKY6:GLB6"/>
    <mergeCell ref="GMQ6:GMT6"/>
    <mergeCell ref="GMU6:GMX6"/>
    <mergeCell ref="GLC6:GLF6"/>
    <mergeCell ref="GLG6:GLJ6"/>
    <mergeCell ref="GLK6:GLN6"/>
    <mergeCell ref="GLO6:GLR6"/>
    <mergeCell ref="GOU6:GOX6"/>
    <mergeCell ref="GOY6:GPB6"/>
    <mergeCell ref="GPC6:GPF6"/>
    <mergeCell ref="GPG6:GPJ6"/>
    <mergeCell ref="GOM6:GOP6"/>
    <mergeCell ref="GOQ6:GOT6"/>
    <mergeCell ref="GMY6:GNB6"/>
    <mergeCell ref="GNC6:GNF6"/>
    <mergeCell ref="GNG6:GNJ6"/>
    <mergeCell ref="GNK6:GNN6"/>
    <mergeCell ref="GNO6:GNR6"/>
    <mergeCell ref="GNS6:GNV6"/>
    <mergeCell ref="GPK6:GPN6"/>
    <mergeCell ref="GPO6:GPR6"/>
    <mergeCell ref="GNW6:GNZ6"/>
    <mergeCell ref="GOA6:GOD6"/>
    <mergeCell ref="GOE6:GOH6"/>
    <mergeCell ref="GOI6:GOL6"/>
    <mergeCell ref="GRO6:GRR6"/>
    <mergeCell ref="GRS6:GRV6"/>
    <mergeCell ref="GRW6:GRZ6"/>
    <mergeCell ref="GSA6:GSD6"/>
    <mergeCell ref="GRG6:GRJ6"/>
    <mergeCell ref="GRK6:GRN6"/>
    <mergeCell ref="GPS6:GPV6"/>
    <mergeCell ref="GPW6:GPZ6"/>
    <mergeCell ref="GQA6:GQD6"/>
    <mergeCell ref="GQE6:GQH6"/>
    <mergeCell ref="GQI6:GQL6"/>
    <mergeCell ref="GQM6:GQP6"/>
    <mergeCell ref="GSE6:GSH6"/>
    <mergeCell ref="GSI6:GSL6"/>
    <mergeCell ref="GQQ6:GQT6"/>
    <mergeCell ref="GQU6:GQX6"/>
    <mergeCell ref="GQY6:GRB6"/>
    <mergeCell ref="GRC6:GRF6"/>
    <mergeCell ref="GUI6:GUL6"/>
    <mergeCell ref="GUM6:GUP6"/>
    <mergeCell ref="GUQ6:GUT6"/>
    <mergeCell ref="GUU6:GUX6"/>
    <mergeCell ref="GUA6:GUD6"/>
    <mergeCell ref="GUE6:GUH6"/>
    <mergeCell ref="GSM6:GSP6"/>
    <mergeCell ref="GSQ6:GST6"/>
    <mergeCell ref="GSU6:GSX6"/>
    <mergeCell ref="GSY6:GTB6"/>
    <mergeCell ref="GTC6:GTF6"/>
    <mergeCell ref="GTG6:GTJ6"/>
    <mergeCell ref="GUY6:GVB6"/>
    <mergeCell ref="GVC6:GVF6"/>
    <mergeCell ref="GTK6:GTN6"/>
    <mergeCell ref="GTO6:GTR6"/>
    <mergeCell ref="GTS6:GTV6"/>
    <mergeCell ref="GTW6:GTZ6"/>
    <mergeCell ref="GXC6:GXF6"/>
    <mergeCell ref="GXG6:GXJ6"/>
    <mergeCell ref="GXK6:GXN6"/>
    <mergeCell ref="GXO6:GXR6"/>
    <mergeCell ref="GWU6:GWX6"/>
    <mergeCell ref="GWY6:GXB6"/>
    <mergeCell ref="GVG6:GVJ6"/>
    <mergeCell ref="GVK6:GVN6"/>
    <mergeCell ref="GVO6:GVR6"/>
    <mergeCell ref="GVS6:GVV6"/>
    <mergeCell ref="GVW6:GVZ6"/>
    <mergeCell ref="GWA6:GWD6"/>
    <mergeCell ref="GXS6:GXV6"/>
    <mergeCell ref="GXW6:GXZ6"/>
    <mergeCell ref="GWE6:GWH6"/>
    <mergeCell ref="GWI6:GWL6"/>
    <mergeCell ref="GWM6:GWP6"/>
    <mergeCell ref="GWQ6:GWT6"/>
    <mergeCell ref="GZW6:GZZ6"/>
    <mergeCell ref="HAA6:HAD6"/>
    <mergeCell ref="HAE6:HAH6"/>
    <mergeCell ref="HAI6:HAL6"/>
    <mergeCell ref="GZO6:GZR6"/>
    <mergeCell ref="GZS6:GZV6"/>
    <mergeCell ref="GYA6:GYD6"/>
    <mergeCell ref="GYE6:GYH6"/>
    <mergeCell ref="GYI6:GYL6"/>
    <mergeCell ref="GYM6:GYP6"/>
    <mergeCell ref="GYQ6:GYT6"/>
    <mergeCell ref="GYU6:GYX6"/>
    <mergeCell ref="HAM6:HAP6"/>
    <mergeCell ref="HAQ6:HAT6"/>
    <mergeCell ref="GYY6:GZB6"/>
    <mergeCell ref="GZC6:GZF6"/>
    <mergeCell ref="GZG6:GZJ6"/>
    <mergeCell ref="GZK6:GZN6"/>
    <mergeCell ref="HCQ6:HCT6"/>
    <mergeCell ref="HCU6:HCX6"/>
    <mergeCell ref="HCY6:HDB6"/>
    <mergeCell ref="HDC6:HDF6"/>
    <mergeCell ref="HCI6:HCL6"/>
    <mergeCell ref="HCM6:HCP6"/>
    <mergeCell ref="HAU6:HAX6"/>
    <mergeCell ref="HAY6:HBB6"/>
    <mergeCell ref="HBC6:HBF6"/>
    <mergeCell ref="HBG6:HBJ6"/>
    <mergeCell ref="HBK6:HBN6"/>
    <mergeCell ref="HBO6:HBR6"/>
    <mergeCell ref="HDG6:HDJ6"/>
    <mergeCell ref="HDK6:HDN6"/>
    <mergeCell ref="HBS6:HBV6"/>
    <mergeCell ref="HBW6:HBZ6"/>
    <mergeCell ref="HCA6:HCD6"/>
    <mergeCell ref="HCE6:HCH6"/>
    <mergeCell ref="HFK6:HFN6"/>
    <mergeCell ref="HFO6:HFR6"/>
    <mergeCell ref="HFS6:HFV6"/>
    <mergeCell ref="HFW6:HFZ6"/>
    <mergeCell ref="HFC6:HFF6"/>
    <mergeCell ref="HFG6:HFJ6"/>
    <mergeCell ref="HDO6:HDR6"/>
    <mergeCell ref="HDS6:HDV6"/>
    <mergeCell ref="HDW6:HDZ6"/>
    <mergeCell ref="HEA6:HED6"/>
    <mergeCell ref="HEE6:HEH6"/>
    <mergeCell ref="HEI6:HEL6"/>
    <mergeCell ref="HGA6:HGD6"/>
    <mergeCell ref="HGE6:HGH6"/>
    <mergeCell ref="HEM6:HEP6"/>
    <mergeCell ref="HEQ6:HET6"/>
    <mergeCell ref="HEU6:HEX6"/>
    <mergeCell ref="HEY6:HFB6"/>
    <mergeCell ref="HIE6:HIH6"/>
    <mergeCell ref="HII6:HIL6"/>
    <mergeCell ref="HIM6:HIP6"/>
    <mergeCell ref="HIQ6:HIT6"/>
    <mergeCell ref="HHW6:HHZ6"/>
    <mergeCell ref="HIA6:HID6"/>
    <mergeCell ref="HGI6:HGL6"/>
    <mergeCell ref="HGM6:HGP6"/>
    <mergeCell ref="HGQ6:HGT6"/>
    <mergeCell ref="HGU6:HGX6"/>
    <mergeCell ref="HGY6:HHB6"/>
    <mergeCell ref="HHC6:HHF6"/>
    <mergeCell ref="HIU6:HIX6"/>
    <mergeCell ref="HIY6:HJB6"/>
    <mergeCell ref="HHG6:HHJ6"/>
    <mergeCell ref="HHK6:HHN6"/>
    <mergeCell ref="HHO6:HHR6"/>
    <mergeCell ref="HHS6:HHV6"/>
    <mergeCell ref="HKY6:HLB6"/>
    <mergeCell ref="HLC6:HLF6"/>
    <mergeCell ref="HLG6:HLJ6"/>
    <mergeCell ref="HLK6:HLN6"/>
    <mergeCell ref="HKQ6:HKT6"/>
    <mergeCell ref="HKU6:HKX6"/>
    <mergeCell ref="HJC6:HJF6"/>
    <mergeCell ref="HJG6:HJJ6"/>
    <mergeCell ref="HJK6:HJN6"/>
    <mergeCell ref="HJO6:HJR6"/>
    <mergeCell ref="HJS6:HJV6"/>
    <mergeCell ref="HJW6:HJZ6"/>
    <mergeCell ref="HLO6:HLR6"/>
    <mergeCell ref="HLS6:HLV6"/>
    <mergeCell ref="HKA6:HKD6"/>
    <mergeCell ref="HKE6:HKH6"/>
    <mergeCell ref="HKI6:HKL6"/>
    <mergeCell ref="HKM6:HKP6"/>
    <mergeCell ref="HNS6:HNV6"/>
    <mergeCell ref="HNW6:HNZ6"/>
    <mergeCell ref="HOA6:HOD6"/>
    <mergeCell ref="HOE6:HOH6"/>
    <mergeCell ref="HNK6:HNN6"/>
    <mergeCell ref="HNO6:HNR6"/>
    <mergeCell ref="HLW6:HLZ6"/>
    <mergeCell ref="HMA6:HMD6"/>
    <mergeCell ref="HME6:HMH6"/>
    <mergeCell ref="HMI6:HML6"/>
    <mergeCell ref="HMM6:HMP6"/>
    <mergeCell ref="HMQ6:HMT6"/>
    <mergeCell ref="HOI6:HOL6"/>
    <mergeCell ref="HOM6:HOP6"/>
    <mergeCell ref="HMU6:HMX6"/>
    <mergeCell ref="HMY6:HNB6"/>
    <mergeCell ref="HNC6:HNF6"/>
    <mergeCell ref="HNG6:HNJ6"/>
    <mergeCell ref="HQM6:HQP6"/>
    <mergeCell ref="HQQ6:HQT6"/>
    <mergeCell ref="HQU6:HQX6"/>
    <mergeCell ref="HQY6:HRB6"/>
    <mergeCell ref="HQE6:HQH6"/>
    <mergeCell ref="HQI6:HQL6"/>
    <mergeCell ref="HOQ6:HOT6"/>
    <mergeCell ref="HOU6:HOX6"/>
    <mergeCell ref="HOY6:HPB6"/>
    <mergeCell ref="HPC6:HPF6"/>
    <mergeCell ref="HPG6:HPJ6"/>
    <mergeCell ref="HPK6:HPN6"/>
    <mergeCell ref="HRC6:HRF6"/>
    <mergeCell ref="HRG6:HRJ6"/>
    <mergeCell ref="HPO6:HPR6"/>
    <mergeCell ref="HPS6:HPV6"/>
    <mergeCell ref="HPW6:HPZ6"/>
    <mergeCell ref="HQA6:HQD6"/>
    <mergeCell ref="HTG6:HTJ6"/>
    <mergeCell ref="HTK6:HTN6"/>
    <mergeCell ref="HTO6:HTR6"/>
    <mergeCell ref="HTS6:HTV6"/>
    <mergeCell ref="HSY6:HTB6"/>
    <mergeCell ref="HTC6:HTF6"/>
    <mergeCell ref="HRK6:HRN6"/>
    <mergeCell ref="HRO6:HRR6"/>
    <mergeCell ref="HRS6:HRV6"/>
    <mergeCell ref="HRW6:HRZ6"/>
    <mergeCell ref="HSA6:HSD6"/>
    <mergeCell ref="HSE6:HSH6"/>
    <mergeCell ref="HTW6:HTZ6"/>
    <mergeCell ref="HUA6:HUD6"/>
    <mergeCell ref="HSI6:HSL6"/>
    <mergeCell ref="HSM6:HSP6"/>
    <mergeCell ref="HSQ6:HST6"/>
    <mergeCell ref="HSU6:HSX6"/>
    <mergeCell ref="HWA6:HWD6"/>
    <mergeCell ref="HWE6:HWH6"/>
    <mergeCell ref="HWI6:HWL6"/>
    <mergeCell ref="HWM6:HWP6"/>
    <mergeCell ref="HVS6:HVV6"/>
    <mergeCell ref="HVW6:HVZ6"/>
    <mergeCell ref="HUE6:HUH6"/>
    <mergeCell ref="HUI6:HUL6"/>
    <mergeCell ref="HUM6:HUP6"/>
    <mergeCell ref="HUQ6:HUT6"/>
    <mergeCell ref="HUU6:HUX6"/>
    <mergeCell ref="HUY6:HVB6"/>
    <mergeCell ref="HWQ6:HWT6"/>
    <mergeCell ref="HWU6:HWX6"/>
    <mergeCell ref="HVC6:HVF6"/>
    <mergeCell ref="HVG6:HVJ6"/>
    <mergeCell ref="HVK6:HVN6"/>
    <mergeCell ref="HVO6:HVR6"/>
    <mergeCell ref="HYU6:HYX6"/>
    <mergeCell ref="HYY6:HZB6"/>
    <mergeCell ref="HZC6:HZF6"/>
    <mergeCell ref="HZG6:HZJ6"/>
    <mergeCell ref="HYM6:HYP6"/>
    <mergeCell ref="HYQ6:HYT6"/>
    <mergeCell ref="HWY6:HXB6"/>
    <mergeCell ref="HXC6:HXF6"/>
    <mergeCell ref="HXG6:HXJ6"/>
    <mergeCell ref="HXK6:HXN6"/>
    <mergeCell ref="HXO6:HXR6"/>
    <mergeCell ref="HXS6:HXV6"/>
    <mergeCell ref="HZK6:HZN6"/>
    <mergeCell ref="HZO6:HZR6"/>
    <mergeCell ref="HXW6:HXZ6"/>
    <mergeCell ref="HYA6:HYD6"/>
    <mergeCell ref="HYE6:HYH6"/>
    <mergeCell ref="HYI6:HYL6"/>
    <mergeCell ref="IBO6:IBR6"/>
    <mergeCell ref="IBS6:IBV6"/>
    <mergeCell ref="IBW6:IBZ6"/>
    <mergeCell ref="ICA6:ICD6"/>
    <mergeCell ref="IBG6:IBJ6"/>
    <mergeCell ref="IBK6:IBN6"/>
    <mergeCell ref="HZS6:HZV6"/>
    <mergeCell ref="HZW6:HZZ6"/>
    <mergeCell ref="IAA6:IAD6"/>
    <mergeCell ref="IAE6:IAH6"/>
    <mergeCell ref="IAI6:IAL6"/>
    <mergeCell ref="IAM6:IAP6"/>
    <mergeCell ref="ICE6:ICH6"/>
    <mergeCell ref="ICI6:ICL6"/>
    <mergeCell ref="IAQ6:IAT6"/>
    <mergeCell ref="IAU6:IAX6"/>
    <mergeCell ref="IAY6:IBB6"/>
    <mergeCell ref="IBC6:IBF6"/>
    <mergeCell ref="IEI6:IEL6"/>
    <mergeCell ref="IEM6:IEP6"/>
    <mergeCell ref="IEQ6:IET6"/>
    <mergeCell ref="IEU6:IEX6"/>
    <mergeCell ref="IEA6:IED6"/>
    <mergeCell ref="IEE6:IEH6"/>
    <mergeCell ref="ICM6:ICP6"/>
    <mergeCell ref="ICQ6:ICT6"/>
    <mergeCell ref="ICU6:ICX6"/>
    <mergeCell ref="ICY6:IDB6"/>
    <mergeCell ref="IDC6:IDF6"/>
    <mergeCell ref="IDG6:IDJ6"/>
    <mergeCell ref="IEY6:IFB6"/>
    <mergeCell ref="IFC6:IFF6"/>
    <mergeCell ref="IDK6:IDN6"/>
    <mergeCell ref="IDO6:IDR6"/>
    <mergeCell ref="IDS6:IDV6"/>
    <mergeCell ref="IDW6:IDZ6"/>
    <mergeCell ref="IHC6:IHF6"/>
    <mergeCell ref="IHG6:IHJ6"/>
    <mergeCell ref="IHK6:IHN6"/>
    <mergeCell ref="IHO6:IHR6"/>
    <mergeCell ref="IGU6:IGX6"/>
    <mergeCell ref="IGY6:IHB6"/>
    <mergeCell ref="IFG6:IFJ6"/>
    <mergeCell ref="IFK6:IFN6"/>
    <mergeCell ref="IFO6:IFR6"/>
    <mergeCell ref="IFS6:IFV6"/>
    <mergeCell ref="IFW6:IFZ6"/>
    <mergeCell ref="IGA6:IGD6"/>
    <mergeCell ref="IHS6:IHV6"/>
    <mergeCell ref="IHW6:IHZ6"/>
    <mergeCell ref="IGE6:IGH6"/>
    <mergeCell ref="IGI6:IGL6"/>
    <mergeCell ref="IGM6:IGP6"/>
    <mergeCell ref="IGQ6:IGT6"/>
    <mergeCell ref="IJW6:IJZ6"/>
    <mergeCell ref="IKA6:IKD6"/>
    <mergeCell ref="IKE6:IKH6"/>
    <mergeCell ref="IKI6:IKL6"/>
    <mergeCell ref="IJO6:IJR6"/>
    <mergeCell ref="IJS6:IJV6"/>
    <mergeCell ref="IIA6:IID6"/>
    <mergeCell ref="IIE6:IIH6"/>
    <mergeCell ref="III6:IIL6"/>
    <mergeCell ref="IIM6:IIP6"/>
    <mergeCell ref="IIQ6:IIT6"/>
    <mergeCell ref="IIU6:IIX6"/>
    <mergeCell ref="IKM6:IKP6"/>
    <mergeCell ref="IKQ6:IKT6"/>
    <mergeCell ref="IIY6:IJB6"/>
    <mergeCell ref="IJC6:IJF6"/>
    <mergeCell ref="IJG6:IJJ6"/>
    <mergeCell ref="IJK6:IJN6"/>
    <mergeCell ref="IMQ6:IMT6"/>
    <mergeCell ref="IMU6:IMX6"/>
    <mergeCell ref="IMY6:INB6"/>
    <mergeCell ref="INC6:INF6"/>
    <mergeCell ref="IMI6:IML6"/>
    <mergeCell ref="IMM6:IMP6"/>
    <mergeCell ref="IKU6:IKX6"/>
    <mergeCell ref="IKY6:ILB6"/>
    <mergeCell ref="ILC6:ILF6"/>
    <mergeCell ref="ILG6:ILJ6"/>
    <mergeCell ref="ILK6:ILN6"/>
    <mergeCell ref="ILO6:ILR6"/>
    <mergeCell ref="ING6:INJ6"/>
    <mergeCell ref="INK6:INN6"/>
    <mergeCell ref="ILS6:ILV6"/>
    <mergeCell ref="ILW6:ILZ6"/>
    <mergeCell ref="IMA6:IMD6"/>
    <mergeCell ref="IME6:IMH6"/>
    <mergeCell ref="IPK6:IPN6"/>
    <mergeCell ref="IPO6:IPR6"/>
    <mergeCell ref="IPS6:IPV6"/>
    <mergeCell ref="IPW6:IPZ6"/>
    <mergeCell ref="IPC6:IPF6"/>
    <mergeCell ref="IPG6:IPJ6"/>
    <mergeCell ref="INO6:INR6"/>
    <mergeCell ref="INS6:INV6"/>
    <mergeCell ref="INW6:INZ6"/>
    <mergeCell ref="IOA6:IOD6"/>
    <mergeCell ref="IOE6:IOH6"/>
    <mergeCell ref="IOI6:IOL6"/>
    <mergeCell ref="IQA6:IQD6"/>
    <mergeCell ref="IQE6:IQH6"/>
    <mergeCell ref="IOM6:IOP6"/>
    <mergeCell ref="IOQ6:IOT6"/>
    <mergeCell ref="IOU6:IOX6"/>
    <mergeCell ref="IOY6:IPB6"/>
    <mergeCell ref="ISE6:ISH6"/>
    <mergeCell ref="ISI6:ISL6"/>
    <mergeCell ref="ISM6:ISP6"/>
    <mergeCell ref="ISQ6:IST6"/>
    <mergeCell ref="IRW6:IRZ6"/>
    <mergeCell ref="ISA6:ISD6"/>
    <mergeCell ref="IQI6:IQL6"/>
    <mergeCell ref="IQM6:IQP6"/>
    <mergeCell ref="IQQ6:IQT6"/>
    <mergeCell ref="IQU6:IQX6"/>
    <mergeCell ref="IQY6:IRB6"/>
    <mergeCell ref="IRC6:IRF6"/>
    <mergeCell ref="ISU6:ISX6"/>
    <mergeCell ref="ISY6:ITB6"/>
    <mergeCell ref="IRG6:IRJ6"/>
    <mergeCell ref="IRK6:IRN6"/>
    <mergeCell ref="IRO6:IRR6"/>
    <mergeCell ref="IRS6:IRV6"/>
    <mergeCell ref="IUY6:IVB6"/>
    <mergeCell ref="IVC6:IVF6"/>
    <mergeCell ref="IVG6:IVJ6"/>
    <mergeCell ref="IVK6:IVN6"/>
    <mergeCell ref="IUQ6:IUT6"/>
    <mergeCell ref="IUU6:IUX6"/>
    <mergeCell ref="ITC6:ITF6"/>
    <mergeCell ref="ITG6:ITJ6"/>
    <mergeCell ref="ITK6:ITN6"/>
    <mergeCell ref="ITO6:ITR6"/>
    <mergeCell ref="ITS6:ITV6"/>
    <mergeCell ref="ITW6:ITZ6"/>
    <mergeCell ref="IVO6:IVR6"/>
    <mergeCell ref="IVS6:IVV6"/>
    <mergeCell ref="IUA6:IUD6"/>
    <mergeCell ref="IUE6:IUH6"/>
    <mergeCell ref="IUI6:IUL6"/>
    <mergeCell ref="IUM6:IUP6"/>
    <mergeCell ref="IXS6:IXV6"/>
    <mergeCell ref="IXW6:IXZ6"/>
    <mergeCell ref="IYA6:IYD6"/>
    <mergeCell ref="IYE6:IYH6"/>
    <mergeCell ref="IXK6:IXN6"/>
    <mergeCell ref="IXO6:IXR6"/>
    <mergeCell ref="IVW6:IVZ6"/>
    <mergeCell ref="IWA6:IWD6"/>
    <mergeCell ref="IWE6:IWH6"/>
    <mergeCell ref="IWI6:IWL6"/>
    <mergeCell ref="IWM6:IWP6"/>
    <mergeCell ref="IWQ6:IWT6"/>
    <mergeCell ref="IYI6:IYL6"/>
    <mergeCell ref="IYM6:IYP6"/>
    <mergeCell ref="IWU6:IWX6"/>
    <mergeCell ref="IWY6:IXB6"/>
    <mergeCell ref="IXC6:IXF6"/>
    <mergeCell ref="IXG6:IXJ6"/>
    <mergeCell ref="JAM6:JAP6"/>
    <mergeCell ref="JAQ6:JAT6"/>
    <mergeCell ref="JAU6:JAX6"/>
    <mergeCell ref="JAY6:JBB6"/>
    <mergeCell ref="JAE6:JAH6"/>
    <mergeCell ref="JAI6:JAL6"/>
    <mergeCell ref="IYQ6:IYT6"/>
    <mergeCell ref="IYU6:IYX6"/>
    <mergeCell ref="IYY6:IZB6"/>
    <mergeCell ref="IZC6:IZF6"/>
    <mergeCell ref="IZG6:IZJ6"/>
    <mergeCell ref="IZK6:IZN6"/>
    <mergeCell ref="JBC6:JBF6"/>
    <mergeCell ref="JBG6:JBJ6"/>
    <mergeCell ref="IZO6:IZR6"/>
    <mergeCell ref="IZS6:IZV6"/>
    <mergeCell ref="IZW6:IZZ6"/>
    <mergeCell ref="JAA6:JAD6"/>
    <mergeCell ref="JDG6:JDJ6"/>
    <mergeCell ref="JDK6:JDN6"/>
    <mergeCell ref="JDO6:JDR6"/>
    <mergeCell ref="JDS6:JDV6"/>
    <mergeCell ref="JCY6:JDB6"/>
    <mergeCell ref="JDC6:JDF6"/>
    <mergeCell ref="JBK6:JBN6"/>
    <mergeCell ref="JBO6:JBR6"/>
    <mergeCell ref="JBS6:JBV6"/>
    <mergeCell ref="JBW6:JBZ6"/>
    <mergeCell ref="JCA6:JCD6"/>
    <mergeCell ref="JCE6:JCH6"/>
    <mergeCell ref="JDW6:JDZ6"/>
    <mergeCell ref="JEA6:JED6"/>
    <mergeCell ref="JCI6:JCL6"/>
    <mergeCell ref="JCM6:JCP6"/>
    <mergeCell ref="JCQ6:JCT6"/>
    <mergeCell ref="JCU6:JCX6"/>
    <mergeCell ref="JGA6:JGD6"/>
    <mergeCell ref="JGE6:JGH6"/>
    <mergeCell ref="JGI6:JGL6"/>
    <mergeCell ref="JGM6:JGP6"/>
    <mergeCell ref="JFS6:JFV6"/>
    <mergeCell ref="JFW6:JFZ6"/>
    <mergeCell ref="JEE6:JEH6"/>
    <mergeCell ref="JEI6:JEL6"/>
    <mergeCell ref="JEM6:JEP6"/>
    <mergeCell ref="JEQ6:JET6"/>
    <mergeCell ref="JEU6:JEX6"/>
    <mergeCell ref="JEY6:JFB6"/>
    <mergeCell ref="JGQ6:JGT6"/>
    <mergeCell ref="JGU6:JGX6"/>
    <mergeCell ref="JFC6:JFF6"/>
    <mergeCell ref="JFG6:JFJ6"/>
    <mergeCell ref="JFK6:JFN6"/>
    <mergeCell ref="JFO6:JFR6"/>
    <mergeCell ref="JIU6:JIX6"/>
    <mergeCell ref="JIY6:JJB6"/>
    <mergeCell ref="JJC6:JJF6"/>
    <mergeCell ref="JJG6:JJJ6"/>
    <mergeCell ref="JIM6:JIP6"/>
    <mergeCell ref="JIQ6:JIT6"/>
    <mergeCell ref="JGY6:JHB6"/>
    <mergeCell ref="JHC6:JHF6"/>
    <mergeCell ref="JHG6:JHJ6"/>
    <mergeCell ref="JHK6:JHN6"/>
    <mergeCell ref="JHO6:JHR6"/>
    <mergeCell ref="JHS6:JHV6"/>
    <mergeCell ref="JJK6:JJN6"/>
    <mergeCell ref="JJO6:JJR6"/>
    <mergeCell ref="JHW6:JHZ6"/>
    <mergeCell ref="JIA6:JID6"/>
    <mergeCell ref="JIE6:JIH6"/>
    <mergeCell ref="JII6:JIL6"/>
    <mergeCell ref="JLO6:JLR6"/>
    <mergeCell ref="JLS6:JLV6"/>
    <mergeCell ref="JLW6:JLZ6"/>
    <mergeCell ref="JMA6:JMD6"/>
    <mergeCell ref="JLG6:JLJ6"/>
    <mergeCell ref="JLK6:JLN6"/>
    <mergeCell ref="JJS6:JJV6"/>
    <mergeCell ref="JJW6:JJZ6"/>
    <mergeCell ref="JKA6:JKD6"/>
    <mergeCell ref="JKE6:JKH6"/>
    <mergeCell ref="JKI6:JKL6"/>
    <mergeCell ref="JKM6:JKP6"/>
    <mergeCell ref="JME6:JMH6"/>
    <mergeCell ref="JMI6:JML6"/>
    <mergeCell ref="JKQ6:JKT6"/>
    <mergeCell ref="JKU6:JKX6"/>
    <mergeCell ref="JKY6:JLB6"/>
    <mergeCell ref="JLC6:JLF6"/>
    <mergeCell ref="JOI6:JOL6"/>
    <mergeCell ref="JOM6:JOP6"/>
    <mergeCell ref="JOQ6:JOT6"/>
    <mergeCell ref="JOU6:JOX6"/>
    <mergeCell ref="JOA6:JOD6"/>
    <mergeCell ref="JOE6:JOH6"/>
    <mergeCell ref="JMM6:JMP6"/>
    <mergeCell ref="JMQ6:JMT6"/>
    <mergeCell ref="JMU6:JMX6"/>
    <mergeCell ref="JMY6:JNB6"/>
    <mergeCell ref="JNC6:JNF6"/>
    <mergeCell ref="JNG6:JNJ6"/>
    <mergeCell ref="JOY6:JPB6"/>
    <mergeCell ref="JPC6:JPF6"/>
    <mergeCell ref="JNK6:JNN6"/>
    <mergeCell ref="JNO6:JNR6"/>
    <mergeCell ref="JNS6:JNV6"/>
    <mergeCell ref="JNW6:JNZ6"/>
    <mergeCell ref="JRC6:JRF6"/>
    <mergeCell ref="JRG6:JRJ6"/>
    <mergeCell ref="JRK6:JRN6"/>
    <mergeCell ref="JRO6:JRR6"/>
    <mergeCell ref="JQU6:JQX6"/>
    <mergeCell ref="JQY6:JRB6"/>
    <mergeCell ref="JPG6:JPJ6"/>
    <mergeCell ref="JPK6:JPN6"/>
    <mergeCell ref="JPO6:JPR6"/>
    <mergeCell ref="JPS6:JPV6"/>
    <mergeCell ref="JPW6:JPZ6"/>
    <mergeCell ref="JQA6:JQD6"/>
    <mergeCell ref="JRS6:JRV6"/>
    <mergeCell ref="JRW6:JRZ6"/>
    <mergeCell ref="JQE6:JQH6"/>
    <mergeCell ref="JQI6:JQL6"/>
    <mergeCell ref="JQM6:JQP6"/>
    <mergeCell ref="JQQ6:JQT6"/>
    <mergeCell ref="JTW6:JTZ6"/>
    <mergeCell ref="JUA6:JUD6"/>
    <mergeCell ref="JUE6:JUH6"/>
    <mergeCell ref="JUI6:JUL6"/>
    <mergeCell ref="JTO6:JTR6"/>
    <mergeCell ref="JTS6:JTV6"/>
    <mergeCell ref="JSA6:JSD6"/>
    <mergeCell ref="JSE6:JSH6"/>
    <mergeCell ref="JSI6:JSL6"/>
    <mergeCell ref="JSM6:JSP6"/>
    <mergeCell ref="JSQ6:JST6"/>
    <mergeCell ref="JSU6:JSX6"/>
    <mergeCell ref="JUM6:JUP6"/>
    <mergeCell ref="JUQ6:JUT6"/>
    <mergeCell ref="JSY6:JTB6"/>
    <mergeCell ref="JTC6:JTF6"/>
    <mergeCell ref="JTG6:JTJ6"/>
    <mergeCell ref="JTK6:JTN6"/>
    <mergeCell ref="JWQ6:JWT6"/>
    <mergeCell ref="JWU6:JWX6"/>
    <mergeCell ref="JWY6:JXB6"/>
    <mergeCell ref="JXC6:JXF6"/>
    <mergeCell ref="JWI6:JWL6"/>
    <mergeCell ref="JWM6:JWP6"/>
    <mergeCell ref="JUU6:JUX6"/>
    <mergeCell ref="JUY6:JVB6"/>
    <mergeCell ref="JVC6:JVF6"/>
    <mergeCell ref="JVG6:JVJ6"/>
    <mergeCell ref="JVK6:JVN6"/>
    <mergeCell ref="JVO6:JVR6"/>
    <mergeCell ref="JXG6:JXJ6"/>
    <mergeCell ref="JXK6:JXN6"/>
    <mergeCell ref="JVS6:JVV6"/>
    <mergeCell ref="JVW6:JVZ6"/>
    <mergeCell ref="JWA6:JWD6"/>
    <mergeCell ref="JWE6:JWH6"/>
    <mergeCell ref="JZK6:JZN6"/>
    <mergeCell ref="JZO6:JZR6"/>
    <mergeCell ref="JZS6:JZV6"/>
    <mergeCell ref="JZW6:JZZ6"/>
    <mergeCell ref="JZC6:JZF6"/>
    <mergeCell ref="JZG6:JZJ6"/>
    <mergeCell ref="JXO6:JXR6"/>
    <mergeCell ref="JXS6:JXV6"/>
    <mergeCell ref="JXW6:JXZ6"/>
    <mergeCell ref="JYA6:JYD6"/>
    <mergeCell ref="JYE6:JYH6"/>
    <mergeCell ref="JYI6:JYL6"/>
    <mergeCell ref="KAA6:KAD6"/>
    <mergeCell ref="KAE6:KAH6"/>
    <mergeCell ref="JYM6:JYP6"/>
    <mergeCell ref="JYQ6:JYT6"/>
    <mergeCell ref="JYU6:JYX6"/>
    <mergeCell ref="JYY6:JZB6"/>
    <mergeCell ref="KCE6:KCH6"/>
    <mergeCell ref="KCI6:KCL6"/>
    <mergeCell ref="KCM6:KCP6"/>
    <mergeCell ref="KCQ6:KCT6"/>
    <mergeCell ref="KBW6:KBZ6"/>
    <mergeCell ref="KCA6:KCD6"/>
    <mergeCell ref="KAI6:KAL6"/>
    <mergeCell ref="KAM6:KAP6"/>
    <mergeCell ref="KAQ6:KAT6"/>
    <mergeCell ref="KAU6:KAX6"/>
    <mergeCell ref="KAY6:KBB6"/>
    <mergeCell ref="KBC6:KBF6"/>
    <mergeCell ref="KCU6:KCX6"/>
    <mergeCell ref="KCY6:KDB6"/>
    <mergeCell ref="KBG6:KBJ6"/>
    <mergeCell ref="KBK6:KBN6"/>
    <mergeCell ref="KBO6:KBR6"/>
    <mergeCell ref="KBS6:KBV6"/>
    <mergeCell ref="KEY6:KFB6"/>
    <mergeCell ref="KFC6:KFF6"/>
    <mergeCell ref="KFG6:KFJ6"/>
    <mergeCell ref="KFK6:KFN6"/>
    <mergeCell ref="KEQ6:KET6"/>
    <mergeCell ref="KEU6:KEX6"/>
    <mergeCell ref="KDC6:KDF6"/>
    <mergeCell ref="KDG6:KDJ6"/>
    <mergeCell ref="KDK6:KDN6"/>
    <mergeCell ref="KDO6:KDR6"/>
    <mergeCell ref="KDS6:KDV6"/>
    <mergeCell ref="KDW6:KDZ6"/>
    <mergeCell ref="KFO6:KFR6"/>
    <mergeCell ref="KFS6:KFV6"/>
    <mergeCell ref="KEA6:KED6"/>
    <mergeCell ref="KEE6:KEH6"/>
    <mergeCell ref="KEI6:KEL6"/>
    <mergeCell ref="KEM6:KEP6"/>
    <mergeCell ref="KHS6:KHV6"/>
    <mergeCell ref="KHW6:KHZ6"/>
    <mergeCell ref="KIA6:KID6"/>
    <mergeCell ref="KIE6:KIH6"/>
    <mergeCell ref="KHK6:KHN6"/>
    <mergeCell ref="KHO6:KHR6"/>
    <mergeCell ref="KFW6:KFZ6"/>
    <mergeCell ref="KGA6:KGD6"/>
    <mergeCell ref="KGE6:KGH6"/>
    <mergeCell ref="KGI6:KGL6"/>
    <mergeCell ref="KGM6:KGP6"/>
    <mergeCell ref="KGQ6:KGT6"/>
    <mergeCell ref="KII6:KIL6"/>
    <mergeCell ref="KIM6:KIP6"/>
    <mergeCell ref="KGU6:KGX6"/>
    <mergeCell ref="KGY6:KHB6"/>
    <mergeCell ref="KHC6:KHF6"/>
    <mergeCell ref="KHG6:KHJ6"/>
    <mergeCell ref="KKM6:KKP6"/>
    <mergeCell ref="KKQ6:KKT6"/>
    <mergeCell ref="KKU6:KKX6"/>
    <mergeCell ref="KKY6:KLB6"/>
    <mergeCell ref="KKE6:KKH6"/>
    <mergeCell ref="KKI6:KKL6"/>
    <mergeCell ref="KIQ6:KIT6"/>
    <mergeCell ref="KIU6:KIX6"/>
    <mergeCell ref="KIY6:KJB6"/>
    <mergeCell ref="KJC6:KJF6"/>
    <mergeCell ref="KJG6:KJJ6"/>
    <mergeCell ref="KJK6:KJN6"/>
    <mergeCell ref="KLC6:KLF6"/>
    <mergeCell ref="KLG6:KLJ6"/>
    <mergeCell ref="KJO6:KJR6"/>
    <mergeCell ref="KJS6:KJV6"/>
    <mergeCell ref="KJW6:KJZ6"/>
    <mergeCell ref="KKA6:KKD6"/>
    <mergeCell ref="KNG6:KNJ6"/>
    <mergeCell ref="KNK6:KNN6"/>
    <mergeCell ref="KNO6:KNR6"/>
    <mergeCell ref="KNS6:KNV6"/>
    <mergeCell ref="KMY6:KNB6"/>
    <mergeCell ref="KNC6:KNF6"/>
    <mergeCell ref="KLK6:KLN6"/>
    <mergeCell ref="KLO6:KLR6"/>
    <mergeCell ref="KLS6:KLV6"/>
    <mergeCell ref="KLW6:KLZ6"/>
    <mergeCell ref="KMA6:KMD6"/>
    <mergeCell ref="KME6:KMH6"/>
    <mergeCell ref="KNW6:KNZ6"/>
    <mergeCell ref="KOA6:KOD6"/>
    <mergeCell ref="KMI6:KML6"/>
    <mergeCell ref="KMM6:KMP6"/>
    <mergeCell ref="KMQ6:KMT6"/>
    <mergeCell ref="KMU6:KMX6"/>
    <mergeCell ref="KQA6:KQD6"/>
    <mergeCell ref="KQE6:KQH6"/>
    <mergeCell ref="KQI6:KQL6"/>
    <mergeCell ref="KQM6:KQP6"/>
    <mergeCell ref="KPS6:KPV6"/>
    <mergeCell ref="KPW6:KPZ6"/>
    <mergeCell ref="KOE6:KOH6"/>
    <mergeCell ref="KOI6:KOL6"/>
    <mergeCell ref="KOM6:KOP6"/>
    <mergeCell ref="KOQ6:KOT6"/>
    <mergeCell ref="KOU6:KOX6"/>
    <mergeCell ref="KOY6:KPB6"/>
    <mergeCell ref="KQQ6:KQT6"/>
    <mergeCell ref="KQU6:KQX6"/>
    <mergeCell ref="KPC6:KPF6"/>
    <mergeCell ref="KPG6:KPJ6"/>
    <mergeCell ref="KPK6:KPN6"/>
    <mergeCell ref="KPO6:KPR6"/>
    <mergeCell ref="KSU6:KSX6"/>
    <mergeCell ref="KSY6:KTB6"/>
    <mergeCell ref="KTC6:KTF6"/>
    <mergeCell ref="KTG6:KTJ6"/>
    <mergeCell ref="KSM6:KSP6"/>
    <mergeCell ref="KSQ6:KST6"/>
    <mergeCell ref="KQY6:KRB6"/>
    <mergeCell ref="KRC6:KRF6"/>
    <mergeCell ref="KRG6:KRJ6"/>
    <mergeCell ref="KRK6:KRN6"/>
    <mergeCell ref="KRO6:KRR6"/>
    <mergeCell ref="KRS6:KRV6"/>
    <mergeCell ref="KTK6:KTN6"/>
    <mergeCell ref="KTO6:KTR6"/>
    <mergeCell ref="KRW6:KRZ6"/>
    <mergeCell ref="KSA6:KSD6"/>
    <mergeCell ref="KSE6:KSH6"/>
    <mergeCell ref="KSI6:KSL6"/>
    <mergeCell ref="KVO6:KVR6"/>
    <mergeCell ref="KVS6:KVV6"/>
    <mergeCell ref="KVW6:KVZ6"/>
    <mergeCell ref="KWA6:KWD6"/>
    <mergeCell ref="KVG6:KVJ6"/>
    <mergeCell ref="KVK6:KVN6"/>
    <mergeCell ref="KTS6:KTV6"/>
    <mergeCell ref="KTW6:KTZ6"/>
    <mergeCell ref="KUA6:KUD6"/>
    <mergeCell ref="KUE6:KUH6"/>
    <mergeCell ref="KUI6:KUL6"/>
    <mergeCell ref="KUM6:KUP6"/>
    <mergeCell ref="KWE6:KWH6"/>
    <mergeCell ref="KWI6:KWL6"/>
    <mergeCell ref="KUQ6:KUT6"/>
    <mergeCell ref="KUU6:KUX6"/>
    <mergeCell ref="KUY6:KVB6"/>
    <mergeCell ref="KVC6:KVF6"/>
    <mergeCell ref="KYI6:KYL6"/>
    <mergeCell ref="KYM6:KYP6"/>
    <mergeCell ref="KYQ6:KYT6"/>
    <mergeCell ref="KYU6:KYX6"/>
    <mergeCell ref="KYA6:KYD6"/>
    <mergeCell ref="KYE6:KYH6"/>
    <mergeCell ref="KWM6:KWP6"/>
    <mergeCell ref="KWQ6:KWT6"/>
    <mergeCell ref="KWU6:KWX6"/>
    <mergeCell ref="KWY6:KXB6"/>
    <mergeCell ref="KXC6:KXF6"/>
    <mergeCell ref="KXG6:KXJ6"/>
    <mergeCell ref="KYY6:KZB6"/>
    <mergeCell ref="KZC6:KZF6"/>
    <mergeCell ref="KXK6:KXN6"/>
    <mergeCell ref="KXO6:KXR6"/>
    <mergeCell ref="KXS6:KXV6"/>
    <mergeCell ref="KXW6:KXZ6"/>
    <mergeCell ref="LBC6:LBF6"/>
    <mergeCell ref="LBG6:LBJ6"/>
    <mergeCell ref="LBK6:LBN6"/>
    <mergeCell ref="LBO6:LBR6"/>
    <mergeCell ref="LAU6:LAX6"/>
    <mergeCell ref="LAY6:LBB6"/>
    <mergeCell ref="KZG6:KZJ6"/>
    <mergeCell ref="KZK6:KZN6"/>
    <mergeCell ref="KZO6:KZR6"/>
    <mergeCell ref="KZS6:KZV6"/>
    <mergeCell ref="KZW6:KZZ6"/>
    <mergeCell ref="LAA6:LAD6"/>
    <mergeCell ref="LBS6:LBV6"/>
    <mergeCell ref="LBW6:LBZ6"/>
    <mergeCell ref="LAE6:LAH6"/>
    <mergeCell ref="LAI6:LAL6"/>
    <mergeCell ref="LAM6:LAP6"/>
    <mergeCell ref="LAQ6:LAT6"/>
    <mergeCell ref="LDW6:LDZ6"/>
    <mergeCell ref="LEA6:LED6"/>
    <mergeCell ref="LEE6:LEH6"/>
    <mergeCell ref="LEI6:LEL6"/>
    <mergeCell ref="LDO6:LDR6"/>
    <mergeCell ref="LDS6:LDV6"/>
    <mergeCell ref="LCA6:LCD6"/>
    <mergeCell ref="LCE6:LCH6"/>
    <mergeCell ref="LCI6:LCL6"/>
    <mergeCell ref="LCM6:LCP6"/>
    <mergeCell ref="LCQ6:LCT6"/>
    <mergeCell ref="LCU6:LCX6"/>
    <mergeCell ref="LEM6:LEP6"/>
    <mergeCell ref="LEQ6:LET6"/>
    <mergeCell ref="LCY6:LDB6"/>
    <mergeCell ref="LDC6:LDF6"/>
    <mergeCell ref="LDG6:LDJ6"/>
    <mergeCell ref="LDK6:LDN6"/>
    <mergeCell ref="LGQ6:LGT6"/>
    <mergeCell ref="LGU6:LGX6"/>
    <mergeCell ref="LGY6:LHB6"/>
    <mergeCell ref="LHC6:LHF6"/>
    <mergeCell ref="LGI6:LGL6"/>
    <mergeCell ref="LGM6:LGP6"/>
    <mergeCell ref="LEU6:LEX6"/>
    <mergeCell ref="LEY6:LFB6"/>
    <mergeCell ref="LFC6:LFF6"/>
    <mergeCell ref="LFG6:LFJ6"/>
    <mergeCell ref="LFK6:LFN6"/>
    <mergeCell ref="LFO6:LFR6"/>
    <mergeCell ref="LHG6:LHJ6"/>
    <mergeCell ref="LHK6:LHN6"/>
    <mergeCell ref="LFS6:LFV6"/>
    <mergeCell ref="LFW6:LFZ6"/>
    <mergeCell ref="LGA6:LGD6"/>
    <mergeCell ref="LGE6:LGH6"/>
    <mergeCell ref="LJK6:LJN6"/>
    <mergeCell ref="LJO6:LJR6"/>
    <mergeCell ref="LJS6:LJV6"/>
    <mergeCell ref="LJW6:LJZ6"/>
    <mergeCell ref="LJC6:LJF6"/>
    <mergeCell ref="LJG6:LJJ6"/>
    <mergeCell ref="LHO6:LHR6"/>
    <mergeCell ref="LHS6:LHV6"/>
    <mergeCell ref="LHW6:LHZ6"/>
    <mergeCell ref="LIA6:LID6"/>
    <mergeCell ref="LIE6:LIH6"/>
    <mergeCell ref="LII6:LIL6"/>
    <mergeCell ref="LKA6:LKD6"/>
    <mergeCell ref="LKE6:LKH6"/>
    <mergeCell ref="LIM6:LIP6"/>
    <mergeCell ref="LIQ6:LIT6"/>
    <mergeCell ref="LIU6:LIX6"/>
    <mergeCell ref="LIY6:LJB6"/>
    <mergeCell ref="LME6:LMH6"/>
    <mergeCell ref="LMI6:LML6"/>
    <mergeCell ref="LMM6:LMP6"/>
    <mergeCell ref="LMQ6:LMT6"/>
    <mergeCell ref="LLW6:LLZ6"/>
    <mergeCell ref="LMA6:LMD6"/>
    <mergeCell ref="LKI6:LKL6"/>
    <mergeCell ref="LKM6:LKP6"/>
    <mergeCell ref="LKQ6:LKT6"/>
    <mergeCell ref="LKU6:LKX6"/>
    <mergeCell ref="LKY6:LLB6"/>
    <mergeCell ref="LLC6:LLF6"/>
    <mergeCell ref="LMU6:LMX6"/>
    <mergeCell ref="LMY6:LNB6"/>
    <mergeCell ref="LLG6:LLJ6"/>
    <mergeCell ref="LLK6:LLN6"/>
    <mergeCell ref="LLO6:LLR6"/>
    <mergeCell ref="LLS6:LLV6"/>
    <mergeCell ref="LOY6:LPB6"/>
    <mergeCell ref="LPC6:LPF6"/>
    <mergeCell ref="LPG6:LPJ6"/>
    <mergeCell ref="LPK6:LPN6"/>
    <mergeCell ref="LOQ6:LOT6"/>
    <mergeCell ref="LOU6:LOX6"/>
    <mergeCell ref="LNC6:LNF6"/>
    <mergeCell ref="LNG6:LNJ6"/>
    <mergeCell ref="LNK6:LNN6"/>
    <mergeCell ref="LNO6:LNR6"/>
    <mergeCell ref="LNS6:LNV6"/>
    <mergeCell ref="LNW6:LNZ6"/>
    <mergeCell ref="LPO6:LPR6"/>
    <mergeCell ref="LPS6:LPV6"/>
    <mergeCell ref="LOA6:LOD6"/>
    <mergeCell ref="LOE6:LOH6"/>
    <mergeCell ref="LOI6:LOL6"/>
    <mergeCell ref="LOM6:LOP6"/>
    <mergeCell ref="LRS6:LRV6"/>
    <mergeCell ref="LRW6:LRZ6"/>
    <mergeCell ref="LSA6:LSD6"/>
    <mergeCell ref="LSE6:LSH6"/>
    <mergeCell ref="LRK6:LRN6"/>
    <mergeCell ref="LRO6:LRR6"/>
    <mergeCell ref="LPW6:LPZ6"/>
    <mergeCell ref="LQA6:LQD6"/>
    <mergeCell ref="LQE6:LQH6"/>
    <mergeCell ref="LQI6:LQL6"/>
    <mergeCell ref="LQM6:LQP6"/>
    <mergeCell ref="LQQ6:LQT6"/>
    <mergeCell ref="LSI6:LSL6"/>
    <mergeCell ref="LSM6:LSP6"/>
    <mergeCell ref="LQU6:LQX6"/>
    <mergeCell ref="LQY6:LRB6"/>
    <mergeCell ref="LRC6:LRF6"/>
    <mergeCell ref="LRG6:LRJ6"/>
    <mergeCell ref="LUM6:LUP6"/>
    <mergeCell ref="LUQ6:LUT6"/>
    <mergeCell ref="LUU6:LUX6"/>
    <mergeCell ref="LUY6:LVB6"/>
    <mergeCell ref="LUE6:LUH6"/>
    <mergeCell ref="LUI6:LUL6"/>
    <mergeCell ref="LSQ6:LST6"/>
    <mergeCell ref="LSU6:LSX6"/>
    <mergeCell ref="LSY6:LTB6"/>
    <mergeCell ref="LTC6:LTF6"/>
    <mergeCell ref="LTG6:LTJ6"/>
    <mergeCell ref="LTK6:LTN6"/>
    <mergeCell ref="LVC6:LVF6"/>
    <mergeCell ref="LVG6:LVJ6"/>
    <mergeCell ref="LTO6:LTR6"/>
    <mergeCell ref="LTS6:LTV6"/>
    <mergeCell ref="LTW6:LTZ6"/>
    <mergeCell ref="LUA6:LUD6"/>
    <mergeCell ref="LXG6:LXJ6"/>
    <mergeCell ref="LXK6:LXN6"/>
    <mergeCell ref="LXO6:LXR6"/>
    <mergeCell ref="LXS6:LXV6"/>
    <mergeCell ref="LWY6:LXB6"/>
    <mergeCell ref="LXC6:LXF6"/>
    <mergeCell ref="LVK6:LVN6"/>
    <mergeCell ref="LVO6:LVR6"/>
    <mergeCell ref="LVS6:LVV6"/>
    <mergeCell ref="LVW6:LVZ6"/>
    <mergeCell ref="LWA6:LWD6"/>
    <mergeCell ref="LWE6:LWH6"/>
    <mergeCell ref="LXW6:LXZ6"/>
    <mergeCell ref="LYA6:LYD6"/>
    <mergeCell ref="LWI6:LWL6"/>
    <mergeCell ref="LWM6:LWP6"/>
    <mergeCell ref="LWQ6:LWT6"/>
    <mergeCell ref="LWU6:LWX6"/>
    <mergeCell ref="MAA6:MAD6"/>
    <mergeCell ref="MAE6:MAH6"/>
    <mergeCell ref="MAI6:MAL6"/>
    <mergeCell ref="MAM6:MAP6"/>
    <mergeCell ref="LZS6:LZV6"/>
    <mergeCell ref="LZW6:LZZ6"/>
    <mergeCell ref="LYE6:LYH6"/>
    <mergeCell ref="LYI6:LYL6"/>
    <mergeCell ref="LYM6:LYP6"/>
    <mergeCell ref="LYQ6:LYT6"/>
    <mergeCell ref="LYU6:LYX6"/>
    <mergeCell ref="LYY6:LZB6"/>
    <mergeCell ref="MAQ6:MAT6"/>
    <mergeCell ref="MAU6:MAX6"/>
    <mergeCell ref="LZC6:LZF6"/>
    <mergeCell ref="LZG6:LZJ6"/>
    <mergeCell ref="LZK6:LZN6"/>
    <mergeCell ref="LZO6:LZR6"/>
    <mergeCell ref="MCU6:MCX6"/>
    <mergeCell ref="MCY6:MDB6"/>
    <mergeCell ref="MDC6:MDF6"/>
    <mergeCell ref="MDG6:MDJ6"/>
    <mergeCell ref="MCM6:MCP6"/>
    <mergeCell ref="MCQ6:MCT6"/>
    <mergeCell ref="MAY6:MBB6"/>
    <mergeCell ref="MBC6:MBF6"/>
    <mergeCell ref="MBG6:MBJ6"/>
    <mergeCell ref="MBK6:MBN6"/>
    <mergeCell ref="MBO6:MBR6"/>
    <mergeCell ref="MBS6:MBV6"/>
    <mergeCell ref="MDK6:MDN6"/>
    <mergeCell ref="MDO6:MDR6"/>
    <mergeCell ref="MBW6:MBZ6"/>
    <mergeCell ref="MCA6:MCD6"/>
    <mergeCell ref="MCE6:MCH6"/>
    <mergeCell ref="MCI6:MCL6"/>
    <mergeCell ref="MFO6:MFR6"/>
    <mergeCell ref="MFS6:MFV6"/>
    <mergeCell ref="MFW6:MFZ6"/>
    <mergeCell ref="MGA6:MGD6"/>
    <mergeCell ref="MFG6:MFJ6"/>
    <mergeCell ref="MFK6:MFN6"/>
    <mergeCell ref="MDS6:MDV6"/>
    <mergeCell ref="MDW6:MDZ6"/>
    <mergeCell ref="MEA6:MED6"/>
    <mergeCell ref="MEE6:MEH6"/>
    <mergeCell ref="MEI6:MEL6"/>
    <mergeCell ref="MEM6:MEP6"/>
    <mergeCell ref="MGE6:MGH6"/>
    <mergeCell ref="MGI6:MGL6"/>
    <mergeCell ref="MEQ6:MET6"/>
    <mergeCell ref="MEU6:MEX6"/>
    <mergeCell ref="MEY6:MFB6"/>
    <mergeCell ref="MFC6:MFF6"/>
    <mergeCell ref="MII6:MIL6"/>
    <mergeCell ref="MIM6:MIP6"/>
    <mergeCell ref="MIQ6:MIT6"/>
    <mergeCell ref="MIU6:MIX6"/>
    <mergeCell ref="MIA6:MID6"/>
    <mergeCell ref="MIE6:MIH6"/>
    <mergeCell ref="MGM6:MGP6"/>
    <mergeCell ref="MGQ6:MGT6"/>
    <mergeCell ref="MGU6:MGX6"/>
    <mergeCell ref="MGY6:MHB6"/>
    <mergeCell ref="MHC6:MHF6"/>
    <mergeCell ref="MHG6:MHJ6"/>
    <mergeCell ref="MIY6:MJB6"/>
    <mergeCell ref="MJC6:MJF6"/>
    <mergeCell ref="MHK6:MHN6"/>
    <mergeCell ref="MHO6:MHR6"/>
    <mergeCell ref="MHS6:MHV6"/>
    <mergeCell ref="MHW6:MHZ6"/>
    <mergeCell ref="MLC6:MLF6"/>
    <mergeCell ref="MLG6:MLJ6"/>
    <mergeCell ref="MLK6:MLN6"/>
    <mergeCell ref="MLO6:MLR6"/>
    <mergeCell ref="MKU6:MKX6"/>
    <mergeCell ref="MKY6:MLB6"/>
    <mergeCell ref="MJG6:MJJ6"/>
    <mergeCell ref="MJK6:MJN6"/>
    <mergeCell ref="MJO6:MJR6"/>
    <mergeCell ref="MJS6:MJV6"/>
    <mergeCell ref="MJW6:MJZ6"/>
    <mergeCell ref="MKA6:MKD6"/>
    <mergeCell ref="MLS6:MLV6"/>
    <mergeCell ref="MLW6:MLZ6"/>
    <mergeCell ref="MKE6:MKH6"/>
    <mergeCell ref="MKI6:MKL6"/>
    <mergeCell ref="MKM6:MKP6"/>
    <mergeCell ref="MKQ6:MKT6"/>
    <mergeCell ref="MNW6:MNZ6"/>
    <mergeCell ref="MOA6:MOD6"/>
    <mergeCell ref="MOE6:MOH6"/>
    <mergeCell ref="MOI6:MOL6"/>
    <mergeCell ref="MNO6:MNR6"/>
    <mergeCell ref="MNS6:MNV6"/>
    <mergeCell ref="MMA6:MMD6"/>
    <mergeCell ref="MME6:MMH6"/>
    <mergeCell ref="MMI6:MML6"/>
    <mergeCell ref="MMM6:MMP6"/>
    <mergeCell ref="MMQ6:MMT6"/>
    <mergeCell ref="MMU6:MMX6"/>
    <mergeCell ref="MOM6:MOP6"/>
    <mergeCell ref="MOQ6:MOT6"/>
    <mergeCell ref="MMY6:MNB6"/>
    <mergeCell ref="MNC6:MNF6"/>
    <mergeCell ref="MNG6:MNJ6"/>
    <mergeCell ref="MNK6:MNN6"/>
    <mergeCell ref="MQQ6:MQT6"/>
    <mergeCell ref="MQU6:MQX6"/>
    <mergeCell ref="MQY6:MRB6"/>
    <mergeCell ref="MRC6:MRF6"/>
    <mergeCell ref="MQI6:MQL6"/>
    <mergeCell ref="MQM6:MQP6"/>
    <mergeCell ref="MOU6:MOX6"/>
    <mergeCell ref="MOY6:MPB6"/>
    <mergeCell ref="MPC6:MPF6"/>
    <mergeCell ref="MPG6:MPJ6"/>
    <mergeCell ref="MPK6:MPN6"/>
    <mergeCell ref="MPO6:MPR6"/>
    <mergeCell ref="MRG6:MRJ6"/>
    <mergeCell ref="MRK6:MRN6"/>
    <mergeCell ref="MPS6:MPV6"/>
    <mergeCell ref="MPW6:MPZ6"/>
    <mergeCell ref="MQA6:MQD6"/>
    <mergeCell ref="MQE6:MQH6"/>
    <mergeCell ref="MTK6:MTN6"/>
    <mergeCell ref="MTO6:MTR6"/>
    <mergeCell ref="MTS6:MTV6"/>
    <mergeCell ref="MTW6:MTZ6"/>
    <mergeCell ref="MTC6:MTF6"/>
    <mergeCell ref="MTG6:MTJ6"/>
    <mergeCell ref="MRO6:MRR6"/>
    <mergeCell ref="MRS6:MRV6"/>
    <mergeCell ref="MRW6:MRZ6"/>
    <mergeCell ref="MSA6:MSD6"/>
    <mergeCell ref="MSE6:MSH6"/>
    <mergeCell ref="MSI6:MSL6"/>
    <mergeCell ref="MUA6:MUD6"/>
    <mergeCell ref="MUE6:MUH6"/>
    <mergeCell ref="MSM6:MSP6"/>
    <mergeCell ref="MSQ6:MST6"/>
    <mergeCell ref="MSU6:MSX6"/>
    <mergeCell ref="MSY6:MTB6"/>
    <mergeCell ref="MWE6:MWH6"/>
    <mergeCell ref="MWI6:MWL6"/>
    <mergeCell ref="MWM6:MWP6"/>
    <mergeCell ref="MWQ6:MWT6"/>
    <mergeCell ref="MVW6:MVZ6"/>
    <mergeCell ref="MWA6:MWD6"/>
    <mergeCell ref="MUI6:MUL6"/>
    <mergeCell ref="MUM6:MUP6"/>
    <mergeCell ref="MUQ6:MUT6"/>
    <mergeCell ref="MUU6:MUX6"/>
    <mergeCell ref="MUY6:MVB6"/>
    <mergeCell ref="MVC6:MVF6"/>
    <mergeCell ref="MWU6:MWX6"/>
    <mergeCell ref="MWY6:MXB6"/>
    <mergeCell ref="MVG6:MVJ6"/>
    <mergeCell ref="MVK6:MVN6"/>
    <mergeCell ref="MVO6:MVR6"/>
    <mergeCell ref="MVS6:MVV6"/>
    <mergeCell ref="MYY6:MZB6"/>
    <mergeCell ref="MZC6:MZF6"/>
    <mergeCell ref="MZG6:MZJ6"/>
    <mergeCell ref="MZK6:MZN6"/>
    <mergeCell ref="MYQ6:MYT6"/>
    <mergeCell ref="MYU6:MYX6"/>
    <mergeCell ref="MXC6:MXF6"/>
    <mergeCell ref="MXG6:MXJ6"/>
    <mergeCell ref="MXK6:MXN6"/>
    <mergeCell ref="MXO6:MXR6"/>
    <mergeCell ref="MXS6:MXV6"/>
    <mergeCell ref="MXW6:MXZ6"/>
    <mergeCell ref="MZO6:MZR6"/>
    <mergeCell ref="MZS6:MZV6"/>
    <mergeCell ref="MYA6:MYD6"/>
    <mergeCell ref="MYE6:MYH6"/>
    <mergeCell ref="MYI6:MYL6"/>
    <mergeCell ref="MYM6:MYP6"/>
    <mergeCell ref="NBS6:NBV6"/>
    <mergeCell ref="NBW6:NBZ6"/>
    <mergeCell ref="NCA6:NCD6"/>
    <mergeCell ref="NCE6:NCH6"/>
    <mergeCell ref="NBK6:NBN6"/>
    <mergeCell ref="NBO6:NBR6"/>
    <mergeCell ref="MZW6:MZZ6"/>
    <mergeCell ref="NAA6:NAD6"/>
    <mergeCell ref="NAE6:NAH6"/>
    <mergeCell ref="NAI6:NAL6"/>
    <mergeCell ref="NAM6:NAP6"/>
    <mergeCell ref="NAQ6:NAT6"/>
    <mergeCell ref="NCI6:NCL6"/>
    <mergeCell ref="NCM6:NCP6"/>
    <mergeCell ref="NAU6:NAX6"/>
    <mergeCell ref="NAY6:NBB6"/>
    <mergeCell ref="NBC6:NBF6"/>
    <mergeCell ref="NBG6:NBJ6"/>
    <mergeCell ref="NEM6:NEP6"/>
    <mergeCell ref="NEQ6:NET6"/>
    <mergeCell ref="NEU6:NEX6"/>
    <mergeCell ref="NEY6:NFB6"/>
    <mergeCell ref="NEE6:NEH6"/>
    <mergeCell ref="NEI6:NEL6"/>
    <mergeCell ref="NCQ6:NCT6"/>
    <mergeCell ref="NCU6:NCX6"/>
    <mergeCell ref="NCY6:NDB6"/>
    <mergeCell ref="NDC6:NDF6"/>
    <mergeCell ref="NDG6:NDJ6"/>
    <mergeCell ref="NDK6:NDN6"/>
    <mergeCell ref="NFC6:NFF6"/>
    <mergeCell ref="NFG6:NFJ6"/>
    <mergeCell ref="NDO6:NDR6"/>
    <mergeCell ref="NDS6:NDV6"/>
    <mergeCell ref="NDW6:NDZ6"/>
    <mergeCell ref="NEA6:NED6"/>
    <mergeCell ref="NHG6:NHJ6"/>
    <mergeCell ref="NHK6:NHN6"/>
    <mergeCell ref="NHO6:NHR6"/>
    <mergeCell ref="NHS6:NHV6"/>
    <mergeCell ref="NGY6:NHB6"/>
    <mergeCell ref="NHC6:NHF6"/>
    <mergeCell ref="NFK6:NFN6"/>
    <mergeCell ref="NFO6:NFR6"/>
    <mergeCell ref="NFS6:NFV6"/>
    <mergeCell ref="NFW6:NFZ6"/>
    <mergeCell ref="NGA6:NGD6"/>
    <mergeCell ref="NGE6:NGH6"/>
    <mergeCell ref="NHW6:NHZ6"/>
    <mergeCell ref="NIA6:NID6"/>
    <mergeCell ref="NGI6:NGL6"/>
    <mergeCell ref="NGM6:NGP6"/>
    <mergeCell ref="NGQ6:NGT6"/>
    <mergeCell ref="NGU6:NGX6"/>
    <mergeCell ref="NKA6:NKD6"/>
    <mergeCell ref="NKE6:NKH6"/>
    <mergeCell ref="NKI6:NKL6"/>
    <mergeCell ref="NKM6:NKP6"/>
    <mergeCell ref="NJS6:NJV6"/>
    <mergeCell ref="NJW6:NJZ6"/>
    <mergeCell ref="NIE6:NIH6"/>
    <mergeCell ref="NII6:NIL6"/>
    <mergeCell ref="NIM6:NIP6"/>
    <mergeCell ref="NIQ6:NIT6"/>
    <mergeCell ref="NIU6:NIX6"/>
    <mergeCell ref="NIY6:NJB6"/>
    <mergeCell ref="NKQ6:NKT6"/>
    <mergeCell ref="NKU6:NKX6"/>
    <mergeCell ref="NJC6:NJF6"/>
    <mergeCell ref="NJG6:NJJ6"/>
    <mergeCell ref="NJK6:NJN6"/>
    <mergeCell ref="NJO6:NJR6"/>
    <mergeCell ref="NMU6:NMX6"/>
    <mergeCell ref="NMY6:NNB6"/>
    <mergeCell ref="NNC6:NNF6"/>
    <mergeCell ref="NNG6:NNJ6"/>
    <mergeCell ref="NMM6:NMP6"/>
    <mergeCell ref="NMQ6:NMT6"/>
    <mergeCell ref="NKY6:NLB6"/>
    <mergeCell ref="NLC6:NLF6"/>
    <mergeCell ref="NLG6:NLJ6"/>
    <mergeCell ref="NLK6:NLN6"/>
    <mergeCell ref="NLO6:NLR6"/>
    <mergeCell ref="NLS6:NLV6"/>
    <mergeCell ref="NNK6:NNN6"/>
    <mergeCell ref="NNO6:NNR6"/>
    <mergeCell ref="NLW6:NLZ6"/>
    <mergeCell ref="NMA6:NMD6"/>
    <mergeCell ref="NME6:NMH6"/>
    <mergeCell ref="NMI6:NML6"/>
    <mergeCell ref="NPO6:NPR6"/>
    <mergeCell ref="NPS6:NPV6"/>
    <mergeCell ref="NPW6:NPZ6"/>
    <mergeCell ref="NQA6:NQD6"/>
    <mergeCell ref="NPG6:NPJ6"/>
    <mergeCell ref="NPK6:NPN6"/>
    <mergeCell ref="NNS6:NNV6"/>
    <mergeCell ref="NNW6:NNZ6"/>
    <mergeCell ref="NOA6:NOD6"/>
    <mergeCell ref="NOE6:NOH6"/>
    <mergeCell ref="NOI6:NOL6"/>
    <mergeCell ref="NOM6:NOP6"/>
    <mergeCell ref="NQE6:NQH6"/>
    <mergeCell ref="NQI6:NQL6"/>
    <mergeCell ref="NOQ6:NOT6"/>
    <mergeCell ref="NOU6:NOX6"/>
    <mergeCell ref="NOY6:NPB6"/>
    <mergeCell ref="NPC6:NPF6"/>
    <mergeCell ref="NSI6:NSL6"/>
    <mergeCell ref="NSM6:NSP6"/>
    <mergeCell ref="NSQ6:NST6"/>
    <mergeCell ref="NSU6:NSX6"/>
    <mergeCell ref="NSA6:NSD6"/>
    <mergeCell ref="NSE6:NSH6"/>
    <mergeCell ref="NQM6:NQP6"/>
    <mergeCell ref="NQQ6:NQT6"/>
    <mergeCell ref="NQU6:NQX6"/>
    <mergeCell ref="NQY6:NRB6"/>
    <mergeCell ref="NRC6:NRF6"/>
    <mergeCell ref="NRG6:NRJ6"/>
    <mergeCell ref="NSY6:NTB6"/>
    <mergeCell ref="NTC6:NTF6"/>
    <mergeCell ref="NRK6:NRN6"/>
    <mergeCell ref="NRO6:NRR6"/>
    <mergeCell ref="NRS6:NRV6"/>
    <mergeCell ref="NRW6:NRZ6"/>
    <mergeCell ref="NVC6:NVF6"/>
    <mergeCell ref="NVG6:NVJ6"/>
    <mergeCell ref="NVK6:NVN6"/>
    <mergeCell ref="NVO6:NVR6"/>
    <mergeCell ref="NUU6:NUX6"/>
    <mergeCell ref="NUY6:NVB6"/>
    <mergeCell ref="NTG6:NTJ6"/>
    <mergeCell ref="NTK6:NTN6"/>
    <mergeCell ref="NTO6:NTR6"/>
    <mergeCell ref="NTS6:NTV6"/>
    <mergeCell ref="NTW6:NTZ6"/>
    <mergeCell ref="NUA6:NUD6"/>
    <mergeCell ref="NVS6:NVV6"/>
    <mergeCell ref="NVW6:NVZ6"/>
    <mergeCell ref="NUE6:NUH6"/>
    <mergeCell ref="NUI6:NUL6"/>
    <mergeCell ref="NUM6:NUP6"/>
    <mergeCell ref="NUQ6:NUT6"/>
    <mergeCell ref="NXW6:NXZ6"/>
    <mergeCell ref="NYA6:NYD6"/>
    <mergeCell ref="NYE6:NYH6"/>
    <mergeCell ref="NYI6:NYL6"/>
    <mergeCell ref="NXO6:NXR6"/>
    <mergeCell ref="NXS6:NXV6"/>
    <mergeCell ref="NWA6:NWD6"/>
    <mergeCell ref="NWE6:NWH6"/>
    <mergeCell ref="NWI6:NWL6"/>
    <mergeCell ref="NWM6:NWP6"/>
    <mergeCell ref="NWQ6:NWT6"/>
    <mergeCell ref="NWU6:NWX6"/>
    <mergeCell ref="NYM6:NYP6"/>
    <mergeCell ref="NYQ6:NYT6"/>
    <mergeCell ref="NWY6:NXB6"/>
    <mergeCell ref="NXC6:NXF6"/>
    <mergeCell ref="NXG6:NXJ6"/>
    <mergeCell ref="NXK6:NXN6"/>
    <mergeCell ref="OAQ6:OAT6"/>
    <mergeCell ref="OAU6:OAX6"/>
    <mergeCell ref="OAY6:OBB6"/>
    <mergeCell ref="OBC6:OBF6"/>
    <mergeCell ref="OAI6:OAL6"/>
    <mergeCell ref="OAM6:OAP6"/>
    <mergeCell ref="NYU6:NYX6"/>
    <mergeCell ref="NYY6:NZB6"/>
    <mergeCell ref="NZC6:NZF6"/>
    <mergeCell ref="NZG6:NZJ6"/>
    <mergeCell ref="NZK6:NZN6"/>
    <mergeCell ref="NZO6:NZR6"/>
    <mergeCell ref="OBG6:OBJ6"/>
    <mergeCell ref="OBK6:OBN6"/>
    <mergeCell ref="NZS6:NZV6"/>
    <mergeCell ref="NZW6:NZZ6"/>
    <mergeCell ref="OAA6:OAD6"/>
    <mergeCell ref="OAE6:OAH6"/>
    <mergeCell ref="ODK6:ODN6"/>
    <mergeCell ref="ODO6:ODR6"/>
    <mergeCell ref="ODS6:ODV6"/>
    <mergeCell ref="ODW6:ODZ6"/>
    <mergeCell ref="ODC6:ODF6"/>
    <mergeCell ref="ODG6:ODJ6"/>
    <mergeCell ref="OBO6:OBR6"/>
    <mergeCell ref="OBS6:OBV6"/>
    <mergeCell ref="OBW6:OBZ6"/>
    <mergeCell ref="OCA6:OCD6"/>
    <mergeCell ref="OCE6:OCH6"/>
    <mergeCell ref="OCI6:OCL6"/>
    <mergeCell ref="OEA6:OED6"/>
    <mergeCell ref="OEE6:OEH6"/>
    <mergeCell ref="OCM6:OCP6"/>
    <mergeCell ref="OCQ6:OCT6"/>
    <mergeCell ref="OCU6:OCX6"/>
    <mergeCell ref="OCY6:ODB6"/>
    <mergeCell ref="OGE6:OGH6"/>
    <mergeCell ref="OGI6:OGL6"/>
    <mergeCell ref="OGM6:OGP6"/>
    <mergeCell ref="OGQ6:OGT6"/>
    <mergeCell ref="OFW6:OFZ6"/>
    <mergeCell ref="OGA6:OGD6"/>
    <mergeCell ref="OEI6:OEL6"/>
    <mergeCell ref="OEM6:OEP6"/>
    <mergeCell ref="OEQ6:OET6"/>
    <mergeCell ref="OEU6:OEX6"/>
    <mergeCell ref="OEY6:OFB6"/>
    <mergeCell ref="OFC6:OFF6"/>
    <mergeCell ref="OGU6:OGX6"/>
    <mergeCell ref="OGY6:OHB6"/>
    <mergeCell ref="OFG6:OFJ6"/>
    <mergeCell ref="OFK6:OFN6"/>
    <mergeCell ref="OFO6:OFR6"/>
    <mergeCell ref="OFS6:OFV6"/>
    <mergeCell ref="OIY6:OJB6"/>
    <mergeCell ref="OJC6:OJF6"/>
    <mergeCell ref="OJG6:OJJ6"/>
    <mergeCell ref="OJK6:OJN6"/>
    <mergeCell ref="OIQ6:OIT6"/>
    <mergeCell ref="OIU6:OIX6"/>
    <mergeCell ref="OHC6:OHF6"/>
    <mergeCell ref="OHG6:OHJ6"/>
    <mergeCell ref="OHK6:OHN6"/>
    <mergeCell ref="OHO6:OHR6"/>
    <mergeCell ref="OHS6:OHV6"/>
    <mergeCell ref="OHW6:OHZ6"/>
    <mergeCell ref="OJO6:OJR6"/>
    <mergeCell ref="OJS6:OJV6"/>
    <mergeCell ref="OIA6:OID6"/>
    <mergeCell ref="OIE6:OIH6"/>
    <mergeCell ref="OII6:OIL6"/>
    <mergeCell ref="OIM6:OIP6"/>
    <mergeCell ref="OLS6:OLV6"/>
    <mergeCell ref="OLW6:OLZ6"/>
    <mergeCell ref="OMA6:OMD6"/>
    <mergeCell ref="OME6:OMH6"/>
    <mergeCell ref="OLK6:OLN6"/>
    <mergeCell ref="OLO6:OLR6"/>
    <mergeCell ref="OJW6:OJZ6"/>
    <mergeCell ref="OKA6:OKD6"/>
    <mergeCell ref="OKE6:OKH6"/>
    <mergeCell ref="OKI6:OKL6"/>
    <mergeCell ref="OKM6:OKP6"/>
    <mergeCell ref="OKQ6:OKT6"/>
    <mergeCell ref="OMI6:OML6"/>
    <mergeCell ref="OMM6:OMP6"/>
    <mergeCell ref="OKU6:OKX6"/>
    <mergeCell ref="OKY6:OLB6"/>
    <mergeCell ref="OLC6:OLF6"/>
    <mergeCell ref="OLG6:OLJ6"/>
    <mergeCell ref="OOM6:OOP6"/>
    <mergeCell ref="OOQ6:OOT6"/>
    <mergeCell ref="OOU6:OOX6"/>
    <mergeCell ref="OOY6:OPB6"/>
    <mergeCell ref="OOE6:OOH6"/>
    <mergeCell ref="OOI6:OOL6"/>
    <mergeCell ref="OMQ6:OMT6"/>
    <mergeCell ref="OMU6:OMX6"/>
    <mergeCell ref="OMY6:ONB6"/>
    <mergeCell ref="ONC6:ONF6"/>
    <mergeCell ref="ONG6:ONJ6"/>
    <mergeCell ref="ONK6:ONN6"/>
    <mergeCell ref="OPC6:OPF6"/>
    <mergeCell ref="OPG6:OPJ6"/>
    <mergeCell ref="ONO6:ONR6"/>
    <mergeCell ref="ONS6:ONV6"/>
    <mergeCell ref="ONW6:ONZ6"/>
    <mergeCell ref="OOA6:OOD6"/>
    <mergeCell ref="ORG6:ORJ6"/>
    <mergeCell ref="ORK6:ORN6"/>
    <mergeCell ref="ORO6:ORR6"/>
    <mergeCell ref="ORS6:ORV6"/>
    <mergeCell ref="OQY6:ORB6"/>
    <mergeCell ref="ORC6:ORF6"/>
    <mergeCell ref="OPK6:OPN6"/>
    <mergeCell ref="OPO6:OPR6"/>
    <mergeCell ref="OPS6:OPV6"/>
    <mergeCell ref="OPW6:OPZ6"/>
    <mergeCell ref="OQA6:OQD6"/>
    <mergeCell ref="OQE6:OQH6"/>
    <mergeCell ref="ORW6:ORZ6"/>
    <mergeCell ref="OSA6:OSD6"/>
    <mergeCell ref="OQI6:OQL6"/>
    <mergeCell ref="OQM6:OQP6"/>
    <mergeCell ref="OQQ6:OQT6"/>
    <mergeCell ref="OQU6:OQX6"/>
    <mergeCell ref="OUA6:OUD6"/>
    <mergeCell ref="OUE6:OUH6"/>
    <mergeCell ref="OUI6:OUL6"/>
    <mergeCell ref="OUM6:OUP6"/>
    <mergeCell ref="OTS6:OTV6"/>
    <mergeCell ref="OTW6:OTZ6"/>
    <mergeCell ref="OSE6:OSH6"/>
    <mergeCell ref="OSI6:OSL6"/>
    <mergeCell ref="OSM6:OSP6"/>
    <mergeCell ref="OSQ6:OST6"/>
    <mergeCell ref="OSU6:OSX6"/>
    <mergeCell ref="OSY6:OTB6"/>
    <mergeCell ref="OUQ6:OUT6"/>
    <mergeCell ref="OUU6:OUX6"/>
    <mergeCell ref="OTC6:OTF6"/>
    <mergeCell ref="OTG6:OTJ6"/>
    <mergeCell ref="OTK6:OTN6"/>
    <mergeCell ref="OTO6:OTR6"/>
    <mergeCell ref="OWU6:OWX6"/>
    <mergeCell ref="OWY6:OXB6"/>
    <mergeCell ref="OXC6:OXF6"/>
    <mergeCell ref="OXG6:OXJ6"/>
    <mergeCell ref="OWM6:OWP6"/>
    <mergeCell ref="OWQ6:OWT6"/>
    <mergeCell ref="OUY6:OVB6"/>
    <mergeCell ref="OVC6:OVF6"/>
    <mergeCell ref="OVG6:OVJ6"/>
    <mergeCell ref="OVK6:OVN6"/>
    <mergeCell ref="OVO6:OVR6"/>
    <mergeCell ref="OVS6:OVV6"/>
    <mergeCell ref="OXK6:OXN6"/>
    <mergeCell ref="OXO6:OXR6"/>
    <mergeCell ref="OVW6:OVZ6"/>
    <mergeCell ref="OWA6:OWD6"/>
    <mergeCell ref="OWE6:OWH6"/>
    <mergeCell ref="OWI6:OWL6"/>
    <mergeCell ref="OZO6:OZR6"/>
    <mergeCell ref="OZS6:OZV6"/>
    <mergeCell ref="OZW6:OZZ6"/>
    <mergeCell ref="PAA6:PAD6"/>
    <mergeCell ref="OZG6:OZJ6"/>
    <mergeCell ref="OZK6:OZN6"/>
    <mergeCell ref="OXS6:OXV6"/>
    <mergeCell ref="OXW6:OXZ6"/>
    <mergeCell ref="OYA6:OYD6"/>
    <mergeCell ref="OYE6:OYH6"/>
    <mergeCell ref="OYI6:OYL6"/>
    <mergeCell ref="OYM6:OYP6"/>
    <mergeCell ref="PAE6:PAH6"/>
    <mergeCell ref="PAI6:PAL6"/>
    <mergeCell ref="OYQ6:OYT6"/>
    <mergeCell ref="OYU6:OYX6"/>
    <mergeCell ref="OYY6:OZB6"/>
    <mergeCell ref="OZC6:OZF6"/>
    <mergeCell ref="PCI6:PCL6"/>
    <mergeCell ref="PCM6:PCP6"/>
    <mergeCell ref="PCQ6:PCT6"/>
    <mergeCell ref="PCU6:PCX6"/>
    <mergeCell ref="PCA6:PCD6"/>
    <mergeCell ref="PCE6:PCH6"/>
    <mergeCell ref="PAM6:PAP6"/>
    <mergeCell ref="PAQ6:PAT6"/>
    <mergeCell ref="PAU6:PAX6"/>
    <mergeCell ref="PAY6:PBB6"/>
    <mergeCell ref="PBC6:PBF6"/>
    <mergeCell ref="PBG6:PBJ6"/>
    <mergeCell ref="PCY6:PDB6"/>
    <mergeCell ref="PDC6:PDF6"/>
    <mergeCell ref="PBK6:PBN6"/>
    <mergeCell ref="PBO6:PBR6"/>
    <mergeCell ref="PBS6:PBV6"/>
    <mergeCell ref="PBW6:PBZ6"/>
    <mergeCell ref="PFC6:PFF6"/>
    <mergeCell ref="PFG6:PFJ6"/>
    <mergeCell ref="PFK6:PFN6"/>
    <mergeCell ref="PFO6:PFR6"/>
    <mergeCell ref="PEU6:PEX6"/>
    <mergeCell ref="PEY6:PFB6"/>
    <mergeCell ref="PDG6:PDJ6"/>
    <mergeCell ref="PDK6:PDN6"/>
    <mergeCell ref="PDO6:PDR6"/>
    <mergeCell ref="PDS6:PDV6"/>
    <mergeCell ref="PDW6:PDZ6"/>
    <mergeCell ref="PEA6:PED6"/>
    <mergeCell ref="PFS6:PFV6"/>
    <mergeCell ref="PFW6:PFZ6"/>
    <mergeCell ref="PEE6:PEH6"/>
    <mergeCell ref="PEI6:PEL6"/>
    <mergeCell ref="PEM6:PEP6"/>
    <mergeCell ref="PEQ6:PET6"/>
    <mergeCell ref="PHW6:PHZ6"/>
    <mergeCell ref="PIA6:PID6"/>
    <mergeCell ref="PIE6:PIH6"/>
    <mergeCell ref="PII6:PIL6"/>
    <mergeCell ref="PHO6:PHR6"/>
    <mergeCell ref="PHS6:PHV6"/>
    <mergeCell ref="PGA6:PGD6"/>
    <mergeCell ref="PGE6:PGH6"/>
    <mergeCell ref="PGI6:PGL6"/>
    <mergeCell ref="PGM6:PGP6"/>
    <mergeCell ref="PGQ6:PGT6"/>
    <mergeCell ref="PGU6:PGX6"/>
    <mergeCell ref="PIM6:PIP6"/>
    <mergeCell ref="PIQ6:PIT6"/>
    <mergeCell ref="PGY6:PHB6"/>
    <mergeCell ref="PHC6:PHF6"/>
    <mergeCell ref="PHG6:PHJ6"/>
    <mergeCell ref="PHK6:PHN6"/>
    <mergeCell ref="PKQ6:PKT6"/>
    <mergeCell ref="PKU6:PKX6"/>
    <mergeCell ref="PKY6:PLB6"/>
    <mergeCell ref="PLC6:PLF6"/>
    <mergeCell ref="PKI6:PKL6"/>
    <mergeCell ref="PKM6:PKP6"/>
    <mergeCell ref="PIU6:PIX6"/>
    <mergeCell ref="PIY6:PJB6"/>
    <mergeCell ref="PJC6:PJF6"/>
    <mergeCell ref="PJG6:PJJ6"/>
    <mergeCell ref="PJK6:PJN6"/>
    <mergeCell ref="PJO6:PJR6"/>
    <mergeCell ref="PLG6:PLJ6"/>
    <mergeCell ref="PLK6:PLN6"/>
    <mergeCell ref="PJS6:PJV6"/>
    <mergeCell ref="PJW6:PJZ6"/>
    <mergeCell ref="PKA6:PKD6"/>
    <mergeCell ref="PKE6:PKH6"/>
    <mergeCell ref="PNK6:PNN6"/>
    <mergeCell ref="PNO6:PNR6"/>
    <mergeCell ref="PNS6:PNV6"/>
    <mergeCell ref="PNW6:PNZ6"/>
    <mergeCell ref="PNC6:PNF6"/>
    <mergeCell ref="PNG6:PNJ6"/>
    <mergeCell ref="PLO6:PLR6"/>
    <mergeCell ref="PLS6:PLV6"/>
    <mergeCell ref="PLW6:PLZ6"/>
    <mergeCell ref="PMA6:PMD6"/>
    <mergeCell ref="PME6:PMH6"/>
    <mergeCell ref="PMI6:PML6"/>
    <mergeCell ref="POA6:POD6"/>
    <mergeCell ref="POE6:POH6"/>
    <mergeCell ref="PMM6:PMP6"/>
    <mergeCell ref="PMQ6:PMT6"/>
    <mergeCell ref="PMU6:PMX6"/>
    <mergeCell ref="PMY6:PNB6"/>
    <mergeCell ref="PQE6:PQH6"/>
    <mergeCell ref="PQI6:PQL6"/>
    <mergeCell ref="PQM6:PQP6"/>
    <mergeCell ref="PQQ6:PQT6"/>
    <mergeCell ref="PPW6:PPZ6"/>
    <mergeCell ref="PQA6:PQD6"/>
    <mergeCell ref="POI6:POL6"/>
    <mergeCell ref="POM6:POP6"/>
    <mergeCell ref="POQ6:POT6"/>
    <mergeCell ref="POU6:POX6"/>
    <mergeCell ref="POY6:PPB6"/>
    <mergeCell ref="PPC6:PPF6"/>
    <mergeCell ref="PQU6:PQX6"/>
    <mergeCell ref="PQY6:PRB6"/>
    <mergeCell ref="PPG6:PPJ6"/>
    <mergeCell ref="PPK6:PPN6"/>
    <mergeCell ref="PPO6:PPR6"/>
    <mergeCell ref="PPS6:PPV6"/>
    <mergeCell ref="PSY6:PTB6"/>
    <mergeCell ref="PTC6:PTF6"/>
    <mergeCell ref="PTG6:PTJ6"/>
    <mergeCell ref="PTK6:PTN6"/>
    <mergeCell ref="PSQ6:PST6"/>
    <mergeCell ref="PSU6:PSX6"/>
    <mergeCell ref="PRC6:PRF6"/>
    <mergeCell ref="PRG6:PRJ6"/>
    <mergeCell ref="PRK6:PRN6"/>
    <mergeCell ref="PRO6:PRR6"/>
    <mergeCell ref="PRS6:PRV6"/>
    <mergeCell ref="PRW6:PRZ6"/>
    <mergeCell ref="PTO6:PTR6"/>
    <mergeCell ref="PTS6:PTV6"/>
    <mergeCell ref="PSA6:PSD6"/>
    <mergeCell ref="PSE6:PSH6"/>
    <mergeCell ref="PSI6:PSL6"/>
    <mergeCell ref="PSM6:PSP6"/>
    <mergeCell ref="PVS6:PVV6"/>
    <mergeCell ref="PVW6:PVZ6"/>
    <mergeCell ref="PWA6:PWD6"/>
    <mergeCell ref="PWE6:PWH6"/>
    <mergeCell ref="PVK6:PVN6"/>
    <mergeCell ref="PVO6:PVR6"/>
    <mergeCell ref="PTW6:PTZ6"/>
    <mergeCell ref="PUA6:PUD6"/>
    <mergeCell ref="PUE6:PUH6"/>
    <mergeCell ref="PUI6:PUL6"/>
    <mergeCell ref="PUM6:PUP6"/>
    <mergeCell ref="PUQ6:PUT6"/>
    <mergeCell ref="PWI6:PWL6"/>
    <mergeCell ref="PWM6:PWP6"/>
    <mergeCell ref="PUU6:PUX6"/>
    <mergeCell ref="PUY6:PVB6"/>
    <mergeCell ref="PVC6:PVF6"/>
    <mergeCell ref="PVG6:PVJ6"/>
    <mergeCell ref="PYM6:PYP6"/>
    <mergeCell ref="PYQ6:PYT6"/>
    <mergeCell ref="PYU6:PYX6"/>
    <mergeCell ref="PYY6:PZB6"/>
    <mergeCell ref="PYE6:PYH6"/>
    <mergeCell ref="PYI6:PYL6"/>
    <mergeCell ref="PWQ6:PWT6"/>
    <mergeCell ref="PWU6:PWX6"/>
    <mergeCell ref="PWY6:PXB6"/>
    <mergeCell ref="PXC6:PXF6"/>
    <mergeCell ref="PXG6:PXJ6"/>
    <mergeCell ref="PXK6:PXN6"/>
    <mergeCell ref="PZC6:PZF6"/>
    <mergeCell ref="PZG6:PZJ6"/>
    <mergeCell ref="PXO6:PXR6"/>
    <mergeCell ref="PXS6:PXV6"/>
    <mergeCell ref="PXW6:PXZ6"/>
    <mergeCell ref="PYA6:PYD6"/>
    <mergeCell ref="QBG6:QBJ6"/>
    <mergeCell ref="QBK6:QBN6"/>
    <mergeCell ref="QBO6:QBR6"/>
    <mergeCell ref="QBS6:QBV6"/>
    <mergeCell ref="QAY6:QBB6"/>
    <mergeCell ref="QBC6:QBF6"/>
    <mergeCell ref="PZK6:PZN6"/>
    <mergeCell ref="PZO6:PZR6"/>
    <mergeCell ref="PZS6:PZV6"/>
    <mergeCell ref="PZW6:PZZ6"/>
    <mergeCell ref="QAA6:QAD6"/>
    <mergeCell ref="QAE6:QAH6"/>
    <mergeCell ref="QBW6:QBZ6"/>
    <mergeCell ref="QCA6:QCD6"/>
    <mergeCell ref="QAI6:QAL6"/>
    <mergeCell ref="QAM6:QAP6"/>
    <mergeCell ref="QAQ6:QAT6"/>
    <mergeCell ref="QAU6:QAX6"/>
    <mergeCell ref="QEA6:QED6"/>
    <mergeCell ref="QEE6:QEH6"/>
    <mergeCell ref="QEI6:QEL6"/>
    <mergeCell ref="QEM6:QEP6"/>
    <mergeCell ref="QDS6:QDV6"/>
    <mergeCell ref="QDW6:QDZ6"/>
    <mergeCell ref="QCE6:QCH6"/>
    <mergeCell ref="QCI6:QCL6"/>
    <mergeCell ref="QCM6:QCP6"/>
    <mergeCell ref="QCQ6:QCT6"/>
    <mergeCell ref="QCU6:QCX6"/>
    <mergeCell ref="QCY6:QDB6"/>
    <mergeCell ref="QEQ6:QET6"/>
    <mergeCell ref="QEU6:QEX6"/>
    <mergeCell ref="QDC6:QDF6"/>
    <mergeCell ref="QDG6:QDJ6"/>
    <mergeCell ref="QDK6:QDN6"/>
    <mergeCell ref="QDO6:QDR6"/>
    <mergeCell ref="QGU6:QGX6"/>
    <mergeCell ref="QGY6:QHB6"/>
    <mergeCell ref="QHC6:QHF6"/>
    <mergeCell ref="QHG6:QHJ6"/>
    <mergeCell ref="QGM6:QGP6"/>
    <mergeCell ref="QGQ6:QGT6"/>
    <mergeCell ref="QEY6:QFB6"/>
    <mergeCell ref="QFC6:QFF6"/>
    <mergeCell ref="QFG6:QFJ6"/>
    <mergeCell ref="QFK6:QFN6"/>
    <mergeCell ref="QFO6:QFR6"/>
    <mergeCell ref="QFS6:QFV6"/>
    <mergeCell ref="QHK6:QHN6"/>
    <mergeCell ref="QHO6:QHR6"/>
    <mergeCell ref="QFW6:QFZ6"/>
    <mergeCell ref="QGA6:QGD6"/>
    <mergeCell ref="QGE6:QGH6"/>
    <mergeCell ref="QGI6:QGL6"/>
    <mergeCell ref="QJO6:QJR6"/>
    <mergeCell ref="QJS6:QJV6"/>
    <mergeCell ref="QJW6:QJZ6"/>
    <mergeCell ref="QKA6:QKD6"/>
    <mergeCell ref="QJG6:QJJ6"/>
    <mergeCell ref="QJK6:QJN6"/>
    <mergeCell ref="QHS6:QHV6"/>
    <mergeCell ref="QHW6:QHZ6"/>
    <mergeCell ref="QIA6:QID6"/>
    <mergeCell ref="QIE6:QIH6"/>
    <mergeCell ref="QII6:QIL6"/>
    <mergeCell ref="QIM6:QIP6"/>
    <mergeCell ref="QKE6:QKH6"/>
    <mergeCell ref="QKI6:QKL6"/>
    <mergeCell ref="QIQ6:QIT6"/>
    <mergeCell ref="QIU6:QIX6"/>
    <mergeCell ref="QIY6:QJB6"/>
    <mergeCell ref="QJC6:QJF6"/>
    <mergeCell ref="QMI6:QML6"/>
    <mergeCell ref="QMM6:QMP6"/>
    <mergeCell ref="QMQ6:QMT6"/>
    <mergeCell ref="QMU6:QMX6"/>
    <mergeCell ref="QMA6:QMD6"/>
    <mergeCell ref="QME6:QMH6"/>
    <mergeCell ref="QKM6:QKP6"/>
    <mergeCell ref="QKQ6:QKT6"/>
    <mergeCell ref="QKU6:QKX6"/>
    <mergeCell ref="QKY6:QLB6"/>
    <mergeCell ref="QLC6:QLF6"/>
    <mergeCell ref="QLG6:QLJ6"/>
    <mergeCell ref="QMY6:QNB6"/>
    <mergeCell ref="QNC6:QNF6"/>
    <mergeCell ref="QLK6:QLN6"/>
    <mergeCell ref="QLO6:QLR6"/>
    <mergeCell ref="QLS6:QLV6"/>
    <mergeCell ref="QLW6:QLZ6"/>
    <mergeCell ref="QPC6:QPF6"/>
    <mergeCell ref="QPG6:QPJ6"/>
    <mergeCell ref="QPK6:QPN6"/>
    <mergeCell ref="QPO6:QPR6"/>
    <mergeCell ref="QOU6:QOX6"/>
    <mergeCell ref="QOY6:QPB6"/>
    <mergeCell ref="QNG6:QNJ6"/>
    <mergeCell ref="QNK6:QNN6"/>
    <mergeCell ref="QNO6:QNR6"/>
    <mergeCell ref="QNS6:QNV6"/>
    <mergeCell ref="QNW6:QNZ6"/>
    <mergeCell ref="QOA6:QOD6"/>
    <mergeCell ref="QPS6:QPV6"/>
    <mergeCell ref="QPW6:QPZ6"/>
    <mergeCell ref="QOE6:QOH6"/>
    <mergeCell ref="QOI6:QOL6"/>
    <mergeCell ref="QOM6:QOP6"/>
    <mergeCell ref="QOQ6:QOT6"/>
    <mergeCell ref="QRW6:QRZ6"/>
    <mergeCell ref="QSA6:QSD6"/>
    <mergeCell ref="QSE6:QSH6"/>
    <mergeCell ref="QSI6:QSL6"/>
    <mergeCell ref="QRO6:QRR6"/>
    <mergeCell ref="QRS6:QRV6"/>
    <mergeCell ref="QQA6:QQD6"/>
    <mergeCell ref="QQE6:QQH6"/>
    <mergeCell ref="QQI6:QQL6"/>
    <mergeCell ref="QQM6:QQP6"/>
    <mergeCell ref="QQQ6:QQT6"/>
    <mergeCell ref="QQU6:QQX6"/>
    <mergeCell ref="QSM6:QSP6"/>
    <mergeCell ref="QSQ6:QST6"/>
    <mergeCell ref="QQY6:QRB6"/>
    <mergeCell ref="QRC6:QRF6"/>
    <mergeCell ref="QRG6:QRJ6"/>
    <mergeCell ref="QRK6:QRN6"/>
    <mergeCell ref="QUQ6:QUT6"/>
    <mergeCell ref="QUU6:QUX6"/>
    <mergeCell ref="QUY6:QVB6"/>
    <mergeCell ref="QVC6:QVF6"/>
    <mergeCell ref="QUI6:QUL6"/>
    <mergeCell ref="QUM6:QUP6"/>
    <mergeCell ref="QSU6:QSX6"/>
    <mergeCell ref="QSY6:QTB6"/>
    <mergeCell ref="QTC6:QTF6"/>
    <mergeCell ref="QTG6:QTJ6"/>
    <mergeCell ref="QTK6:QTN6"/>
    <mergeCell ref="QTO6:QTR6"/>
    <mergeCell ref="QVG6:QVJ6"/>
    <mergeCell ref="QVK6:QVN6"/>
    <mergeCell ref="QTS6:QTV6"/>
    <mergeCell ref="QTW6:QTZ6"/>
    <mergeCell ref="QUA6:QUD6"/>
    <mergeCell ref="QUE6:QUH6"/>
    <mergeCell ref="QXK6:QXN6"/>
    <mergeCell ref="QXO6:QXR6"/>
    <mergeCell ref="QXS6:QXV6"/>
    <mergeCell ref="QXW6:QXZ6"/>
    <mergeCell ref="QXC6:QXF6"/>
    <mergeCell ref="QXG6:QXJ6"/>
    <mergeCell ref="QVO6:QVR6"/>
    <mergeCell ref="QVS6:QVV6"/>
    <mergeCell ref="QVW6:QVZ6"/>
    <mergeCell ref="QWA6:QWD6"/>
    <mergeCell ref="QWE6:QWH6"/>
    <mergeCell ref="QWI6:QWL6"/>
    <mergeCell ref="QYA6:QYD6"/>
    <mergeCell ref="QYE6:QYH6"/>
    <mergeCell ref="QWM6:QWP6"/>
    <mergeCell ref="QWQ6:QWT6"/>
    <mergeCell ref="QWU6:QWX6"/>
    <mergeCell ref="QWY6:QXB6"/>
    <mergeCell ref="RAE6:RAH6"/>
    <mergeCell ref="RAI6:RAL6"/>
    <mergeCell ref="RAM6:RAP6"/>
    <mergeCell ref="RAQ6:RAT6"/>
    <mergeCell ref="QZW6:QZZ6"/>
    <mergeCell ref="RAA6:RAD6"/>
    <mergeCell ref="QYI6:QYL6"/>
    <mergeCell ref="QYM6:QYP6"/>
    <mergeCell ref="QYQ6:QYT6"/>
    <mergeCell ref="QYU6:QYX6"/>
    <mergeCell ref="QYY6:QZB6"/>
    <mergeCell ref="QZC6:QZF6"/>
    <mergeCell ref="RAU6:RAX6"/>
    <mergeCell ref="RAY6:RBB6"/>
    <mergeCell ref="QZG6:QZJ6"/>
    <mergeCell ref="QZK6:QZN6"/>
    <mergeCell ref="QZO6:QZR6"/>
    <mergeCell ref="QZS6:QZV6"/>
    <mergeCell ref="RCY6:RDB6"/>
    <mergeCell ref="RDC6:RDF6"/>
    <mergeCell ref="RDG6:RDJ6"/>
    <mergeCell ref="RDK6:RDN6"/>
    <mergeCell ref="RCQ6:RCT6"/>
    <mergeCell ref="RCU6:RCX6"/>
    <mergeCell ref="RBC6:RBF6"/>
    <mergeCell ref="RBG6:RBJ6"/>
    <mergeCell ref="RBK6:RBN6"/>
    <mergeCell ref="RBO6:RBR6"/>
    <mergeCell ref="RBS6:RBV6"/>
    <mergeCell ref="RBW6:RBZ6"/>
    <mergeCell ref="RDO6:RDR6"/>
    <mergeCell ref="RDS6:RDV6"/>
    <mergeCell ref="RCA6:RCD6"/>
    <mergeCell ref="RCE6:RCH6"/>
    <mergeCell ref="RCI6:RCL6"/>
    <mergeCell ref="RCM6:RCP6"/>
    <mergeCell ref="RFS6:RFV6"/>
    <mergeCell ref="RFW6:RFZ6"/>
    <mergeCell ref="RGA6:RGD6"/>
    <mergeCell ref="RGE6:RGH6"/>
    <mergeCell ref="RFK6:RFN6"/>
    <mergeCell ref="RFO6:RFR6"/>
    <mergeCell ref="RDW6:RDZ6"/>
    <mergeCell ref="REA6:RED6"/>
    <mergeCell ref="REE6:REH6"/>
    <mergeCell ref="REI6:REL6"/>
    <mergeCell ref="REM6:REP6"/>
    <mergeCell ref="REQ6:RET6"/>
    <mergeCell ref="RGI6:RGL6"/>
    <mergeCell ref="RGM6:RGP6"/>
    <mergeCell ref="REU6:REX6"/>
    <mergeCell ref="REY6:RFB6"/>
    <mergeCell ref="RFC6:RFF6"/>
    <mergeCell ref="RFG6:RFJ6"/>
    <mergeCell ref="RIM6:RIP6"/>
    <mergeCell ref="RIQ6:RIT6"/>
    <mergeCell ref="RIU6:RIX6"/>
    <mergeCell ref="RIY6:RJB6"/>
    <mergeCell ref="RIE6:RIH6"/>
    <mergeCell ref="RII6:RIL6"/>
    <mergeCell ref="RGQ6:RGT6"/>
    <mergeCell ref="RGU6:RGX6"/>
    <mergeCell ref="RGY6:RHB6"/>
    <mergeCell ref="RHC6:RHF6"/>
    <mergeCell ref="RHG6:RHJ6"/>
    <mergeCell ref="RHK6:RHN6"/>
    <mergeCell ref="RJC6:RJF6"/>
    <mergeCell ref="RJG6:RJJ6"/>
    <mergeCell ref="RHO6:RHR6"/>
    <mergeCell ref="RHS6:RHV6"/>
    <mergeCell ref="RHW6:RHZ6"/>
    <mergeCell ref="RIA6:RID6"/>
    <mergeCell ref="RLG6:RLJ6"/>
    <mergeCell ref="RLK6:RLN6"/>
    <mergeCell ref="RLO6:RLR6"/>
    <mergeCell ref="RLS6:RLV6"/>
    <mergeCell ref="RKY6:RLB6"/>
    <mergeCell ref="RLC6:RLF6"/>
    <mergeCell ref="RJK6:RJN6"/>
    <mergeCell ref="RJO6:RJR6"/>
    <mergeCell ref="RJS6:RJV6"/>
    <mergeCell ref="RJW6:RJZ6"/>
    <mergeCell ref="RKA6:RKD6"/>
    <mergeCell ref="RKE6:RKH6"/>
    <mergeCell ref="RLW6:RLZ6"/>
    <mergeCell ref="RMA6:RMD6"/>
    <mergeCell ref="RKI6:RKL6"/>
    <mergeCell ref="RKM6:RKP6"/>
    <mergeCell ref="RKQ6:RKT6"/>
    <mergeCell ref="RKU6:RKX6"/>
    <mergeCell ref="ROA6:ROD6"/>
    <mergeCell ref="ROE6:ROH6"/>
    <mergeCell ref="ROI6:ROL6"/>
    <mergeCell ref="ROM6:ROP6"/>
    <mergeCell ref="RNS6:RNV6"/>
    <mergeCell ref="RNW6:RNZ6"/>
    <mergeCell ref="RME6:RMH6"/>
    <mergeCell ref="RMI6:RML6"/>
    <mergeCell ref="RMM6:RMP6"/>
    <mergeCell ref="RMQ6:RMT6"/>
    <mergeCell ref="RMU6:RMX6"/>
    <mergeCell ref="RMY6:RNB6"/>
    <mergeCell ref="ROQ6:ROT6"/>
    <mergeCell ref="ROU6:ROX6"/>
    <mergeCell ref="RNC6:RNF6"/>
    <mergeCell ref="RNG6:RNJ6"/>
    <mergeCell ref="RNK6:RNN6"/>
    <mergeCell ref="RNO6:RNR6"/>
    <mergeCell ref="RQU6:RQX6"/>
    <mergeCell ref="RQY6:RRB6"/>
    <mergeCell ref="RRC6:RRF6"/>
    <mergeCell ref="RRG6:RRJ6"/>
    <mergeCell ref="RQM6:RQP6"/>
    <mergeCell ref="RQQ6:RQT6"/>
    <mergeCell ref="ROY6:RPB6"/>
    <mergeCell ref="RPC6:RPF6"/>
    <mergeCell ref="RPG6:RPJ6"/>
    <mergeCell ref="RPK6:RPN6"/>
    <mergeCell ref="RPO6:RPR6"/>
    <mergeCell ref="RPS6:RPV6"/>
    <mergeCell ref="RRK6:RRN6"/>
    <mergeCell ref="RRO6:RRR6"/>
    <mergeCell ref="RPW6:RPZ6"/>
    <mergeCell ref="RQA6:RQD6"/>
    <mergeCell ref="RQE6:RQH6"/>
    <mergeCell ref="RQI6:RQL6"/>
    <mergeCell ref="RTO6:RTR6"/>
    <mergeCell ref="RTS6:RTV6"/>
    <mergeCell ref="RTW6:RTZ6"/>
    <mergeCell ref="RUA6:RUD6"/>
    <mergeCell ref="RTG6:RTJ6"/>
    <mergeCell ref="RTK6:RTN6"/>
    <mergeCell ref="RRS6:RRV6"/>
    <mergeCell ref="RRW6:RRZ6"/>
    <mergeCell ref="RSA6:RSD6"/>
    <mergeCell ref="RSE6:RSH6"/>
    <mergeCell ref="RSI6:RSL6"/>
    <mergeCell ref="RSM6:RSP6"/>
    <mergeCell ref="RUE6:RUH6"/>
    <mergeCell ref="RUI6:RUL6"/>
    <mergeCell ref="RSQ6:RST6"/>
    <mergeCell ref="RSU6:RSX6"/>
    <mergeCell ref="RSY6:RTB6"/>
    <mergeCell ref="RTC6:RTF6"/>
    <mergeCell ref="RWI6:RWL6"/>
    <mergeCell ref="RWM6:RWP6"/>
    <mergeCell ref="RWQ6:RWT6"/>
    <mergeCell ref="RWU6:RWX6"/>
    <mergeCell ref="RWA6:RWD6"/>
    <mergeCell ref="RWE6:RWH6"/>
    <mergeCell ref="RUM6:RUP6"/>
    <mergeCell ref="RUQ6:RUT6"/>
    <mergeCell ref="RUU6:RUX6"/>
    <mergeCell ref="RUY6:RVB6"/>
    <mergeCell ref="RVC6:RVF6"/>
    <mergeCell ref="RVG6:RVJ6"/>
    <mergeCell ref="RWY6:RXB6"/>
    <mergeCell ref="RXC6:RXF6"/>
    <mergeCell ref="RVK6:RVN6"/>
    <mergeCell ref="RVO6:RVR6"/>
    <mergeCell ref="RVS6:RVV6"/>
    <mergeCell ref="RVW6:RVZ6"/>
    <mergeCell ref="RZC6:RZF6"/>
    <mergeCell ref="RZG6:RZJ6"/>
    <mergeCell ref="RZK6:RZN6"/>
    <mergeCell ref="RZO6:RZR6"/>
    <mergeCell ref="RYU6:RYX6"/>
    <mergeCell ref="RYY6:RZB6"/>
    <mergeCell ref="RXG6:RXJ6"/>
    <mergeCell ref="RXK6:RXN6"/>
    <mergeCell ref="RXO6:RXR6"/>
    <mergeCell ref="RXS6:RXV6"/>
    <mergeCell ref="RXW6:RXZ6"/>
    <mergeCell ref="RYA6:RYD6"/>
    <mergeCell ref="RZS6:RZV6"/>
    <mergeCell ref="RZW6:RZZ6"/>
    <mergeCell ref="RYE6:RYH6"/>
    <mergeCell ref="RYI6:RYL6"/>
    <mergeCell ref="RYM6:RYP6"/>
    <mergeCell ref="RYQ6:RYT6"/>
    <mergeCell ref="SBW6:SBZ6"/>
    <mergeCell ref="SCA6:SCD6"/>
    <mergeCell ref="SCE6:SCH6"/>
    <mergeCell ref="SCI6:SCL6"/>
    <mergeCell ref="SBO6:SBR6"/>
    <mergeCell ref="SBS6:SBV6"/>
    <mergeCell ref="SAA6:SAD6"/>
    <mergeCell ref="SAE6:SAH6"/>
    <mergeCell ref="SAI6:SAL6"/>
    <mergeCell ref="SAM6:SAP6"/>
    <mergeCell ref="SAQ6:SAT6"/>
    <mergeCell ref="SAU6:SAX6"/>
    <mergeCell ref="SCM6:SCP6"/>
    <mergeCell ref="SCQ6:SCT6"/>
    <mergeCell ref="SAY6:SBB6"/>
    <mergeCell ref="SBC6:SBF6"/>
    <mergeCell ref="SBG6:SBJ6"/>
    <mergeCell ref="SBK6:SBN6"/>
    <mergeCell ref="SEQ6:SET6"/>
    <mergeCell ref="SEU6:SEX6"/>
    <mergeCell ref="SEY6:SFB6"/>
    <mergeCell ref="SFC6:SFF6"/>
    <mergeCell ref="SEI6:SEL6"/>
    <mergeCell ref="SEM6:SEP6"/>
    <mergeCell ref="SCU6:SCX6"/>
    <mergeCell ref="SCY6:SDB6"/>
    <mergeCell ref="SDC6:SDF6"/>
    <mergeCell ref="SDG6:SDJ6"/>
    <mergeCell ref="SDK6:SDN6"/>
    <mergeCell ref="SDO6:SDR6"/>
    <mergeCell ref="SFG6:SFJ6"/>
    <mergeCell ref="SFK6:SFN6"/>
    <mergeCell ref="SDS6:SDV6"/>
    <mergeCell ref="SDW6:SDZ6"/>
    <mergeCell ref="SEA6:SED6"/>
    <mergeCell ref="SEE6:SEH6"/>
    <mergeCell ref="SHK6:SHN6"/>
    <mergeCell ref="SHO6:SHR6"/>
    <mergeCell ref="SHS6:SHV6"/>
    <mergeCell ref="SHW6:SHZ6"/>
    <mergeCell ref="SHC6:SHF6"/>
    <mergeCell ref="SHG6:SHJ6"/>
    <mergeCell ref="SFO6:SFR6"/>
    <mergeCell ref="SFS6:SFV6"/>
    <mergeCell ref="SFW6:SFZ6"/>
    <mergeCell ref="SGA6:SGD6"/>
    <mergeCell ref="SGE6:SGH6"/>
    <mergeCell ref="SGI6:SGL6"/>
    <mergeCell ref="SIA6:SID6"/>
    <mergeCell ref="SIE6:SIH6"/>
    <mergeCell ref="SGM6:SGP6"/>
    <mergeCell ref="SGQ6:SGT6"/>
    <mergeCell ref="SGU6:SGX6"/>
    <mergeCell ref="SGY6:SHB6"/>
    <mergeCell ref="SKE6:SKH6"/>
    <mergeCell ref="SKI6:SKL6"/>
    <mergeCell ref="SKM6:SKP6"/>
    <mergeCell ref="SKQ6:SKT6"/>
    <mergeCell ref="SJW6:SJZ6"/>
    <mergeCell ref="SKA6:SKD6"/>
    <mergeCell ref="SII6:SIL6"/>
    <mergeCell ref="SIM6:SIP6"/>
    <mergeCell ref="SIQ6:SIT6"/>
    <mergeCell ref="SIU6:SIX6"/>
    <mergeCell ref="SIY6:SJB6"/>
    <mergeCell ref="SJC6:SJF6"/>
    <mergeCell ref="SKU6:SKX6"/>
    <mergeCell ref="SKY6:SLB6"/>
    <mergeCell ref="SJG6:SJJ6"/>
    <mergeCell ref="SJK6:SJN6"/>
    <mergeCell ref="SJO6:SJR6"/>
    <mergeCell ref="SJS6:SJV6"/>
    <mergeCell ref="SMY6:SNB6"/>
    <mergeCell ref="SNC6:SNF6"/>
    <mergeCell ref="SNG6:SNJ6"/>
    <mergeCell ref="SNK6:SNN6"/>
    <mergeCell ref="SMQ6:SMT6"/>
    <mergeCell ref="SMU6:SMX6"/>
    <mergeCell ref="SLC6:SLF6"/>
    <mergeCell ref="SLG6:SLJ6"/>
    <mergeCell ref="SLK6:SLN6"/>
    <mergeCell ref="SLO6:SLR6"/>
    <mergeCell ref="SLS6:SLV6"/>
    <mergeCell ref="SLW6:SLZ6"/>
    <mergeCell ref="SNO6:SNR6"/>
    <mergeCell ref="SNS6:SNV6"/>
    <mergeCell ref="SMA6:SMD6"/>
    <mergeCell ref="SME6:SMH6"/>
    <mergeCell ref="SMI6:SML6"/>
    <mergeCell ref="SMM6:SMP6"/>
    <mergeCell ref="SPS6:SPV6"/>
    <mergeCell ref="SPW6:SPZ6"/>
    <mergeCell ref="SQA6:SQD6"/>
    <mergeCell ref="SQE6:SQH6"/>
    <mergeCell ref="SPK6:SPN6"/>
    <mergeCell ref="SPO6:SPR6"/>
    <mergeCell ref="SNW6:SNZ6"/>
    <mergeCell ref="SOA6:SOD6"/>
    <mergeCell ref="SOE6:SOH6"/>
    <mergeCell ref="SOI6:SOL6"/>
    <mergeCell ref="SOM6:SOP6"/>
    <mergeCell ref="SOQ6:SOT6"/>
    <mergeCell ref="SQI6:SQL6"/>
    <mergeCell ref="SQM6:SQP6"/>
    <mergeCell ref="SOU6:SOX6"/>
    <mergeCell ref="SOY6:SPB6"/>
    <mergeCell ref="SPC6:SPF6"/>
    <mergeCell ref="SPG6:SPJ6"/>
    <mergeCell ref="SSM6:SSP6"/>
    <mergeCell ref="SSQ6:SST6"/>
    <mergeCell ref="SSU6:SSX6"/>
    <mergeCell ref="SSY6:STB6"/>
    <mergeCell ref="SSE6:SSH6"/>
    <mergeCell ref="SSI6:SSL6"/>
    <mergeCell ref="SQQ6:SQT6"/>
    <mergeCell ref="SQU6:SQX6"/>
    <mergeCell ref="SQY6:SRB6"/>
    <mergeCell ref="SRC6:SRF6"/>
    <mergeCell ref="SRG6:SRJ6"/>
    <mergeCell ref="SRK6:SRN6"/>
    <mergeCell ref="STC6:STF6"/>
    <mergeCell ref="STG6:STJ6"/>
    <mergeCell ref="SRO6:SRR6"/>
    <mergeCell ref="SRS6:SRV6"/>
    <mergeCell ref="SRW6:SRZ6"/>
    <mergeCell ref="SSA6:SSD6"/>
    <mergeCell ref="SVG6:SVJ6"/>
    <mergeCell ref="SVK6:SVN6"/>
    <mergeCell ref="SVO6:SVR6"/>
    <mergeCell ref="SVS6:SVV6"/>
    <mergeCell ref="SUY6:SVB6"/>
    <mergeCell ref="SVC6:SVF6"/>
    <mergeCell ref="STK6:STN6"/>
    <mergeCell ref="STO6:STR6"/>
    <mergeCell ref="STS6:STV6"/>
    <mergeCell ref="STW6:STZ6"/>
    <mergeCell ref="SUA6:SUD6"/>
    <mergeCell ref="SUE6:SUH6"/>
    <mergeCell ref="SVW6:SVZ6"/>
    <mergeCell ref="SWA6:SWD6"/>
    <mergeCell ref="SUI6:SUL6"/>
    <mergeCell ref="SUM6:SUP6"/>
    <mergeCell ref="SUQ6:SUT6"/>
    <mergeCell ref="SUU6:SUX6"/>
    <mergeCell ref="SYA6:SYD6"/>
    <mergeCell ref="SYE6:SYH6"/>
    <mergeCell ref="SYI6:SYL6"/>
    <mergeCell ref="SYM6:SYP6"/>
    <mergeCell ref="SXS6:SXV6"/>
    <mergeCell ref="SXW6:SXZ6"/>
    <mergeCell ref="SWE6:SWH6"/>
    <mergeCell ref="SWI6:SWL6"/>
    <mergeCell ref="SWM6:SWP6"/>
    <mergeCell ref="SWQ6:SWT6"/>
    <mergeCell ref="SWU6:SWX6"/>
    <mergeCell ref="SWY6:SXB6"/>
    <mergeCell ref="SYQ6:SYT6"/>
    <mergeCell ref="SYU6:SYX6"/>
    <mergeCell ref="SXC6:SXF6"/>
    <mergeCell ref="SXG6:SXJ6"/>
    <mergeCell ref="SXK6:SXN6"/>
    <mergeCell ref="SXO6:SXR6"/>
    <mergeCell ref="TAU6:TAX6"/>
    <mergeCell ref="TAY6:TBB6"/>
    <mergeCell ref="TBC6:TBF6"/>
    <mergeCell ref="TBG6:TBJ6"/>
    <mergeCell ref="TAM6:TAP6"/>
    <mergeCell ref="TAQ6:TAT6"/>
    <mergeCell ref="SYY6:SZB6"/>
    <mergeCell ref="SZC6:SZF6"/>
    <mergeCell ref="SZG6:SZJ6"/>
    <mergeCell ref="SZK6:SZN6"/>
    <mergeCell ref="SZO6:SZR6"/>
    <mergeCell ref="SZS6:SZV6"/>
    <mergeCell ref="TBK6:TBN6"/>
    <mergeCell ref="TBO6:TBR6"/>
    <mergeCell ref="SZW6:SZZ6"/>
    <mergeCell ref="TAA6:TAD6"/>
    <mergeCell ref="TAE6:TAH6"/>
    <mergeCell ref="TAI6:TAL6"/>
    <mergeCell ref="TDO6:TDR6"/>
    <mergeCell ref="TDS6:TDV6"/>
    <mergeCell ref="TDW6:TDZ6"/>
    <mergeCell ref="TEA6:TED6"/>
    <mergeCell ref="TDG6:TDJ6"/>
    <mergeCell ref="TDK6:TDN6"/>
    <mergeCell ref="TBS6:TBV6"/>
    <mergeCell ref="TBW6:TBZ6"/>
    <mergeCell ref="TCA6:TCD6"/>
    <mergeCell ref="TCE6:TCH6"/>
    <mergeCell ref="TCI6:TCL6"/>
    <mergeCell ref="TCM6:TCP6"/>
    <mergeCell ref="TEE6:TEH6"/>
    <mergeCell ref="TEI6:TEL6"/>
    <mergeCell ref="TCQ6:TCT6"/>
    <mergeCell ref="TCU6:TCX6"/>
    <mergeCell ref="TCY6:TDB6"/>
    <mergeCell ref="TDC6:TDF6"/>
    <mergeCell ref="TGI6:TGL6"/>
    <mergeCell ref="TGM6:TGP6"/>
    <mergeCell ref="TGQ6:TGT6"/>
    <mergeCell ref="TGU6:TGX6"/>
    <mergeCell ref="TGA6:TGD6"/>
    <mergeCell ref="TGE6:TGH6"/>
    <mergeCell ref="TEM6:TEP6"/>
    <mergeCell ref="TEQ6:TET6"/>
    <mergeCell ref="TEU6:TEX6"/>
    <mergeCell ref="TEY6:TFB6"/>
    <mergeCell ref="TFC6:TFF6"/>
    <mergeCell ref="TFG6:TFJ6"/>
    <mergeCell ref="TGY6:THB6"/>
    <mergeCell ref="THC6:THF6"/>
    <mergeCell ref="TFK6:TFN6"/>
    <mergeCell ref="TFO6:TFR6"/>
    <mergeCell ref="TFS6:TFV6"/>
    <mergeCell ref="TFW6:TFZ6"/>
    <mergeCell ref="TJC6:TJF6"/>
    <mergeCell ref="TJG6:TJJ6"/>
    <mergeCell ref="TJK6:TJN6"/>
    <mergeCell ref="TJO6:TJR6"/>
    <mergeCell ref="TIU6:TIX6"/>
    <mergeCell ref="TIY6:TJB6"/>
    <mergeCell ref="THG6:THJ6"/>
    <mergeCell ref="THK6:THN6"/>
    <mergeCell ref="THO6:THR6"/>
    <mergeCell ref="THS6:THV6"/>
    <mergeCell ref="THW6:THZ6"/>
    <mergeCell ref="TIA6:TID6"/>
    <mergeCell ref="TJS6:TJV6"/>
    <mergeCell ref="TJW6:TJZ6"/>
    <mergeCell ref="TIE6:TIH6"/>
    <mergeCell ref="TII6:TIL6"/>
    <mergeCell ref="TIM6:TIP6"/>
    <mergeCell ref="TIQ6:TIT6"/>
    <mergeCell ref="TLW6:TLZ6"/>
    <mergeCell ref="TMA6:TMD6"/>
    <mergeCell ref="TME6:TMH6"/>
    <mergeCell ref="TMI6:TML6"/>
    <mergeCell ref="TLO6:TLR6"/>
    <mergeCell ref="TLS6:TLV6"/>
    <mergeCell ref="TKA6:TKD6"/>
    <mergeCell ref="TKE6:TKH6"/>
    <mergeCell ref="TKI6:TKL6"/>
    <mergeCell ref="TKM6:TKP6"/>
    <mergeCell ref="TKQ6:TKT6"/>
    <mergeCell ref="TKU6:TKX6"/>
    <mergeCell ref="TMM6:TMP6"/>
    <mergeCell ref="TMQ6:TMT6"/>
    <mergeCell ref="TKY6:TLB6"/>
    <mergeCell ref="TLC6:TLF6"/>
    <mergeCell ref="TLG6:TLJ6"/>
    <mergeCell ref="TLK6:TLN6"/>
    <mergeCell ref="TOQ6:TOT6"/>
    <mergeCell ref="TOU6:TOX6"/>
    <mergeCell ref="TOY6:TPB6"/>
    <mergeCell ref="TPC6:TPF6"/>
    <mergeCell ref="TOI6:TOL6"/>
    <mergeCell ref="TOM6:TOP6"/>
    <mergeCell ref="TMU6:TMX6"/>
    <mergeCell ref="TMY6:TNB6"/>
    <mergeCell ref="TNC6:TNF6"/>
    <mergeCell ref="TNG6:TNJ6"/>
    <mergeCell ref="TNK6:TNN6"/>
    <mergeCell ref="TNO6:TNR6"/>
    <mergeCell ref="TPG6:TPJ6"/>
    <mergeCell ref="TPK6:TPN6"/>
    <mergeCell ref="TNS6:TNV6"/>
    <mergeCell ref="TNW6:TNZ6"/>
    <mergeCell ref="TOA6:TOD6"/>
    <mergeCell ref="TOE6:TOH6"/>
    <mergeCell ref="TRK6:TRN6"/>
    <mergeCell ref="TRO6:TRR6"/>
    <mergeCell ref="TRS6:TRV6"/>
    <mergeCell ref="TRW6:TRZ6"/>
    <mergeCell ref="TRC6:TRF6"/>
    <mergeCell ref="TRG6:TRJ6"/>
    <mergeCell ref="TPO6:TPR6"/>
    <mergeCell ref="TPS6:TPV6"/>
    <mergeCell ref="TPW6:TPZ6"/>
    <mergeCell ref="TQA6:TQD6"/>
    <mergeCell ref="TQE6:TQH6"/>
    <mergeCell ref="TQI6:TQL6"/>
    <mergeCell ref="TSA6:TSD6"/>
    <mergeCell ref="TSE6:TSH6"/>
    <mergeCell ref="TQM6:TQP6"/>
    <mergeCell ref="TQQ6:TQT6"/>
    <mergeCell ref="TQU6:TQX6"/>
    <mergeCell ref="TQY6:TRB6"/>
    <mergeCell ref="TUE6:TUH6"/>
    <mergeCell ref="TUI6:TUL6"/>
    <mergeCell ref="TUM6:TUP6"/>
    <mergeCell ref="TUQ6:TUT6"/>
    <mergeCell ref="TTW6:TTZ6"/>
    <mergeCell ref="TUA6:TUD6"/>
    <mergeCell ref="TSI6:TSL6"/>
    <mergeCell ref="TSM6:TSP6"/>
    <mergeCell ref="TSQ6:TST6"/>
    <mergeCell ref="TSU6:TSX6"/>
    <mergeCell ref="TSY6:TTB6"/>
    <mergeCell ref="TTC6:TTF6"/>
    <mergeCell ref="TUU6:TUX6"/>
    <mergeCell ref="TUY6:TVB6"/>
    <mergeCell ref="TTG6:TTJ6"/>
    <mergeCell ref="TTK6:TTN6"/>
    <mergeCell ref="TTO6:TTR6"/>
    <mergeCell ref="TTS6:TTV6"/>
    <mergeCell ref="TWY6:TXB6"/>
    <mergeCell ref="TXC6:TXF6"/>
    <mergeCell ref="TXG6:TXJ6"/>
    <mergeCell ref="TXK6:TXN6"/>
    <mergeCell ref="TWQ6:TWT6"/>
    <mergeCell ref="TWU6:TWX6"/>
    <mergeCell ref="TVC6:TVF6"/>
    <mergeCell ref="TVG6:TVJ6"/>
    <mergeCell ref="TVK6:TVN6"/>
    <mergeCell ref="TVO6:TVR6"/>
    <mergeCell ref="TVS6:TVV6"/>
    <mergeCell ref="TVW6:TVZ6"/>
    <mergeCell ref="TXO6:TXR6"/>
    <mergeCell ref="TXS6:TXV6"/>
    <mergeCell ref="TWA6:TWD6"/>
    <mergeCell ref="TWE6:TWH6"/>
    <mergeCell ref="TWI6:TWL6"/>
    <mergeCell ref="TWM6:TWP6"/>
    <mergeCell ref="TZS6:TZV6"/>
    <mergeCell ref="TZW6:TZZ6"/>
    <mergeCell ref="UAA6:UAD6"/>
    <mergeCell ref="UAE6:UAH6"/>
    <mergeCell ref="TZK6:TZN6"/>
    <mergeCell ref="TZO6:TZR6"/>
    <mergeCell ref="TXW6:TXZ6"/>
    <mergeCell ref="TYA6:TYD6"/>
    <mergeCell ref="TYE6:TYH6"/>
    <mergeCell ref="TYI6:TYL6"/>
    <mergeCell ref="TYM6:TYP6"/>
    <mergeCell ref="TYQ6:TYT6"/>
    <mergeCell ref="UAI6:UAL6"/>
    <mergeCell ref="UAM6:UAP6"/>
    <mergeCell ref="TYU6:TYX6"/>
    <mergeCell ref="TYY6:TZB6"/>
    <mergeCell ref="TZC6:TZF6"/>
    <mergeCell ref="TZG6:TZJ6"/>
    <mergeCell ref="UCM6:UCP6"/>
    <mergeCell ref="UCQ6:UCT6"/>
    <mergeCell ref="UCU6:UCX6"/>
    <mergeCell ref="UCY6:UDB6"/>
    <mergeCell ref="UCE6:UCH6"/>
    <mergeCell ref="UCI6:UCL6"/>
    <mergeCell ref="UAQ6:UAT6"/>
    <mergeCell ref="UAU6:UAX6"/>
    <mergeCell ref="UAY6:UBB6"/>
    <mergeCell ref="UBC6:UBF6"/>
    <mergeCell ref="UBG6:UBJ6"/>
    <mergeCell ref="UBK6:UBN6"/>
    <mergeCell ref="UDC6:UDF6"/>
    <mergeCell ref="UDG6:UDJ6"/>
    <mergeCell ref="UBO6:UBR6"/>
    <mergeCell ref="UBS6:UBV6"/>
    <mergeCell ref="UBW6:UBZ6"/>
    <mergeCell ref="UCA6:UCD6"/>
    <mergeCell ref="UFG6:UFJ6"/>
    <mergeCell ref="UFK6:UFN6"/>
    <mergeCell ref="UFO6:UFR6"/>
    <mergeCell ref="UFS6:UFV6"/>
    <mergeCell ref="UEY6:UFB6"/>
    <mergeCell ref="UFC6:UFF6"/>
    <mergeCell ref="UDK6:UDN6"/>
    <mergeCell ref="UDO6:UDR6"/>
    <mergeCell ref="UDS6:UDV6"/>
    <mergeCell ref="UDW6:UDZ6"/>
    <mergeCell ref="UEA6:UED6"/>
    <mergeCell ref="UEE6:UEH6"/>
    <mergeCell ref="UFW6:UFZ6"/>
    <mergeCell ref="UGA6:UGD6"/>
    <mergeCell ref="UEI6:UEL6"/>
    <mergeCell ref="UEM6:UEP6"/>
    <mergeCell ref="UEQ6:UET6"/>
    <mergeCell ref="UEU6:UEX6"/>
    <mergeCell ref="UIA6:UID6"/>
    <mergeCell ref="UIE6:UIH6"/>
    <mergeCell ref="UII6:UIL6"/>
    <mergeCell ref="UIM6:UIP6"/>
    <mergeCell ref="UHS6:UHV6"/>
    <mergeCell ref="UHW6:UHZ6"/>
    <mergeCell ref="UGE6:UGH6"/>
    <mergeCell ref="UGI6:UGL6"/>
    <mergeCell ref="UGM6:UGP6"/>
    <mergeCell ref="UGQ6:UGT6"/>
    <mergeCell ref="UGU6:UGX6"/>
    <mergeCell ref="UGY6:UHB6"/>
    <mergeCell ref="UIQ6:UIT6"/>
    <mergeCell ref="UIU6:UIX6"/>
    <mergeCell ref="UHC6:UHF6"/>
    <mergeCell ref="UHG6:UHJ6"/>
    <mergeCell ref="UHK6:UHN6"/>
    <mergeCell ref="UHO6:UHR6"/>
    <mergeCell ref="UKU6:UKX6"/>
    <mergeCell ref="UKY6:ULB6"/>
    <mergeCell ref="ULC6:ULF6"/>
    <mergeCell ref="ULG6:ULJ6"/>
    <mergeCell ref="UKM6:UKP6"/>
    <mergeCell ref="UKQ6:UKT6"/>
    <mergeCell ref="UIY6:UJB6"/>
    <mergeCell ref="UJC6:UJF6"/>
    <mergeCell ref="UJG6:UJJ6"/>
    <mergeCell ref="UJK6:UJN6"/>
    <mergeCell ref="UJO6:UJR6"/>
    <mergeCell ref="UJS6:UJV6"/>
    <mergeCell ref="ULK6:ULN6"/>
    <mergeCell ref="ULO6:ULR6"/>
    <mergeCell ref="UJW6:UJZ6"/>
    <mergeCell ref="UKA6:UKD6"/>
    <mergeCell ref="UKE6:UKH6"/>
    <mergeCell ref="UKI6:UKL6"/>
    <mergeCell ref="UNO6:UNR6"/>
    <mergeCell ref="UNS6:UNV6"/>
    <mergeCell ref="UNW6:UNZ6"/>
    <mergeCell ref="UOA6:UOD6"/>
    <mergeCell ref="UNG6:UNJ6"/>
    <mergeCell ref="UNK6:UNN6"/>
    <mergeCell ref="ULS6:ULV6"/>
    <mergeCell ref="ULW6:ULZ6"/>
    <mergeCell ref="UMA6:UMD6"/>
    <mergeCell ref="UME6:UMH6"/>
    <mergeCell ref="UMI6:UML6"/>
    <mergeCell ref="UMM6:UMP6"/>
    <mergeCell ref="UOE6:UOH6"/>
    <mergeCell ref="UOI6:UOL6"/>
    <mergeCell ref="UMQ6:UMT6"/>
    <mergeCell ref="UMU6:UMX6"/>
    <mergeCell ref="UMY6:UNB6"/>
    <mergeCell ref="UNC6:UNF6"/>
    <mergeCell ref="UQI6:UQL6"/>
    <mergeCell ref="UQM6:UQP6"/>
    <mergeCell ref="UQQ6:UQT6"/>
    <mergeCell ref="UQU6:UQX6"/>
    <mergeCell ref="UQA6:UQD6"/>
    <mergeCell ref="UQE6:UQH6"/>
    <mergeCell ref="UOM6:UOP6"/>
    <mergeCell ref="UOQ6:UOT6"/>
    <mergeCell ref="UOU6:UOX6"/>
    <mergeCell ref="UOY6:UPB6"/>
    <mergeCell ref="UPC6:UPF6"/>
    <mergeCell ref="UPG6:UPJ6"/>
    <mergeCell ref="UQY6:URB6"/>
    <mergeCell ref="URC6:URF6"/>
    <mergeCell ref="UPK6:UPN6"/>
    <mergeCell ref="UPO6:UPR6"/>
    <mergeCell ref="UPS6:UPV6"/>
    <mergeCell ref="UPW6:UPZ6"/>
    <mergeCell ref="UTC6:UTF6"/>
    <mergeCell ref="UTG6:UTJ6"/>
    <mergeCell ref="UTK6:UTN6"/>
    <mergeCell ref="UTO6:UTR6"/>
    <mergeCell ref="USU6:USX6"/>
    <mergeCell ref="USY6:UTB6"/>
    <mergeCell ref="URG6:URJ6"/>
    <mergeCell ref="URK6:URN6"/>
    <mergeCell ref="URO6:URR6"/>
    <mergeCell ref="URS6:URV6"/>
    <mergeCell ref="URW6:URZ6"/>
    <mergeCell ref="USA6:USD6"/>
    <mergeCell ref="UTS6:UTV6"/>
    <mergeCell ref="UTW6:UTZ6"/>
    <mergeCell ref="USE6:USH6"/>
    <mergeCell ref="USI6:USL6"/>
    <mergeCell ref="USM6:USP6"/>
    <mergeCell ref="USQ6:UST6"/>
    <mergeCell ref="UVW6:UVZ6"/>
    <mergeCell ref="UWA6:UWD6"/>
    <mergeCell ref="UWE6:UWH6"/>
    <mergeCell ref="UWI6:UWL6"/>
    <mergeCell ref="UVO6:UVR6"/>
    <mergeCell ref="UVS6:UVV6"/>
    <mergeCell ref="UUA6:UUD6"/>
    <mergeCell ref="UUE6:UUH6"/>
    <mergeCell ref="UUI6:UUL6"/>
    <mergeCell ref="UUM6:UUP6"/>
    <mergeCell ref="UUQ6:UUT6"/>
    <mergeCell ref="UUU6:UUX6"/>
    <mergeCell ref="UWM6:UWP6"/>
    <mergeCell ref="UWQ6:UWT6"/>
    <mergeCell ref="UUY6:UVB6"/>
    <mergeCell ref="UVC6:UVF6"/>
    <mergeCell ref="UVG6:UVJ6"/>
    <mergeCell ref="UVK6:UVN6"/>
    <mergeCell ref="UYQ6:UYT6"/>
    <mergeCell ref="UYU6:UYX6"/>
    <mergeCell ref="UYY6:UZB6"/>
    <mergeCell ref="UZC6:UZF6"/>
    <mergeCell ref="UYI6:UYL6"/>
    <mergeCell ref="UYM6:UYP6"/>
    <mergeCell ref="UWU6:UWX6"/>
    <mergeCell ref="UWY6:UXB6"/>
    <mergeCell ref="UXC6:UXF6"/>
    <mergeCell ref="UXG6:UXJ6"/>
    <mergeCell ref="UXK6:UXN6"/>
    <mergeCell ref="UXO6:UXR6"/>
    <mergeCell ref="UZG6:UZJ6"/>
    <mergeCell ref="UZK6:UZN6"/>
    <mergeCell ref="UXS6:UXV6"/>
    <mergeCell ref="UXW6:UXZ6"/>
    <mergeCell ref="UYA6:UYD6"/>
    <mergeCell ref="UYE6:UYH6"/>
    <mergeCell ref="VBK6:VBN6"/>
    <mergeCell ref="VBO6:VBR6"/>
    <mergeCell ref="VBS6:VBV6"/>
    <mergeCell ref="VBW6:VBZ6"/>
    <mergeCell ref="VBC6:VBF6"/>
    <mergeCell ref="VBG6:VBJ6"/>
    <mergeCell ref="UZO6:UZR6"/>
    <mergeCell ref="UZS6:UZV6"/>
    <mergeCell ref="UZW6:UZZ6"/>
    <mergeCell ref="VAA6:VAD6"/>
    <mergeCell ref="VAE6:VAH6"/>
    <mergeCell ref="VAI6:VAL6"/>
    <mergeCell ref="VCA6:VCD6"/>
    <mergeCell ref="VCE6:VCH6"/>
    <mergeCell ref="VAM6:VAP6"/>
    <mergeCell ref="VAQ6:VAT6"/>
    <mergeCell ref="VAU6:VAX6"/>
    <mergeCell ref="VAY6:VBB6"/>
    <mergeCell ref="VEE6:VEH6"/>
    <mergeCell ref="VEI6:VEL6"/>
    <mergeCell ref="VEM6:VEP6"/>
    <mergeCell ref="VEQ6:VET6"/>
    <mergeCell ref="VDW6:VDZ6"/>
    <mergeCell ref="VEA6:VED6"/>
    <mergeCell ref="VCI6:VCL6"/>
    <mergeCell ref="VCM6:VCP6"/>
    <mergeCell ref="VCQ6:VCT6"/>
    <mergeCell ref="VCU6:VCX6"/>
    <mergeCell ref="VCY6:VDB6"/>
    <mergeCell ref="VDC6:VDF6"/>
    <mergeCell ref="VEU6:VEX6"/>
    <mergeCell ref="VEY6:VFB6"/>
    <mergeCell ref="VDG6:VDJ6"/>
    <mergeCell ref="VDK6:VDN6"/>
    <mergeCell ref="VDO6:VDR6"/>
    <mergeCell ref="VDS6:VDV6"/>
    <mergeCell ref="VGY6:VHB6"/>
    <mergeCell ref="VHC6:VHF6"/>
    <mergeCell ref="VHG6:VHJ6"/>
    <mergeCell ref="VHK6:VHN6"/>
    <mergeCell ref="VGQ6:VGT6"/>
    <mergeCell ref="VGU6:VGX6"/>
    <mergeCell ref="VFC6:VFF6"/>
    <mergeCell ref="VFG6:VFJ6"/>
    <mergeCell ref="VFK6:VFN6"/>
    <mergeCell ref="VFO6:VFR6"/>
    <mergeCell ref="VFS6:VFV6"/>
    <mergeCell ref="VFW6:VFZ6"/>
    <mergeCell ref="VHO6:VHR6"/>
    <mergeCell ref="VHS6:VHV6"/>
    <mergeCell ref="VGA6:VGD6"/>
    <mergeCell ref="VGE6:VGH6"/>
    <mergeCell ref="VGI6:VGL6"/>
    <mergeCell ref="VGM6:VGP6"/>
    <mergeCell ref="VJS6:VJV6"/>
    <mergeCell ref="VJW6:VJZ6"/>
    <mergeCell ref="VKA6:VKD6"/>
    <mergeCell ref="VKE6:VKH6"/>
    <mergeCell ref="VJK6:VJN6"/>
    <mergeCell ref="VJO6:VJR6"/>
    <mergeCell ref="VHW6:VHZ6"/>
    <mergeCell ref="VIA6:VID6"/>
    <mergeCell ref="VIE6:VIH6"/>
    <mergeCell ref="VII6:VIL6"/>
    <mergeCell ref="VIM6:VIP6"/>
    <mergeCell ref="VIQ6:VIT6"/>
    <mergeCell ref="VKI6:VKL6"/>
    <mergeCell ref="VKM6:VKP6"/>
    <mergeCell ref="VIU6:VIX6"/>
    <mergeCell ref="VIY6:VJB6"/>
    <mergeCell ref="VJC6:VJF6"/>
    <mergeCell ref="VJG6:VJJ6"/>
    <mergeCell ref="VMM6:VMP6"/>
    <mergeCell ref="VMQ6:VMT6"/>
    <mergeCell ref="VMU6:VMX6"/>
    <mergeCell ref="VMY6:VNB6"/>
    <mergeCell ref="VME6:VMH6"/>
    <mergeCell ref="VMI6:VML6"/>
    <mergeCell ref="VKQ6:VKT6"/>
    <mergeCell ref="VKU6:VKX6"/>
    <mergeCell ref="VKY6:VLB6"/>
    <mergeCell ref="VLC6:VLF6"/>
    <mergeCell ref="VLG6:VLJ6"/>
    <mergeCell ref="VLK6:VLN6"/>
    <mergeCell ref="VNC6:VNF6"/>
    <mergeCell ref="VNG6:VNJ6"/>
    <mergeCell ref="VLO6:VLR6"/>
    <mergeCell ref="VLS6:VLV6"/>
    <mergeCell ref="VLW6:VLZ6"/>
    <mergeCell ref="VMA6:VMD6"/>
    <mergeCell ref="VPG6:VPJ6"/>
    <mergeCell ref="VPK6:VPN6"/>
    <mergeCell ref="VPO6:VPR6"/>
    <mergeCell ref="VPS6:VPV6"/>
    <mergeCell ref="VOY6:VPB6"/>
    <mergeCell ref="VPC6:VPF6"/>
    <mergeCell ref="VNK6:VNN6"/>
    <mergeCell ref="VNO6:VNR6"/>
    <mergeCell ref="VNS6:VNV6"/>
    <mergeCell ref="VNW6:VNZ6"/>
    <mergeCell ref="VOA6:VOD6"/>
    <mergeCell ref="VOE6:VOH6"/>
    <mergeCell ref="VPW6:VPZ6"/>
    <mergeCell ref="VQA6:VQD6"/>
    <mergeCell ref="VOI6:VOL6"/>
    <mergeCell ref="VOM6:VOP6"/>
    <mergeCell ref="VOQ6:VOT6"/>
    <mergeCell ref="VOU6:VOX6"/>
    <mergeCell ref="VSA6:VSD6"/>
    <mergeCell ref="VSE6:VSH6"/>
    <mergeCell ref="VSI6:VSL6"/>
    <mergeCell ref="VSM6:VSP6"/>
    <mergeCell ref="VRS6:VRV6"/>
    <mergeCell ref="VRW6:VRZ6"/>
    <mergeCell ref="VQE6:VQH6"/>
    <mergeCell ref="VQI6:VQL6"/>
    <mergeCell ref="VQM6:VQP6"/>
    <mergeCell ref="VQQ6:VQT6"/>
    <mergeCell ref="VQU6:VQX6"/>
    <mergeCell ref="VQY6:VRB6"/>
    <mergeCell ref="VSQ6:VST6"/>
    <mergeCell ref="VSU6:VSX6"/>
    <mergeCell ref="VRC6:VRF6"/>
    <mergeCell ref="VRG6:VRJ6"/>
    <mergeCell ref="VRK6:VRN6"/>
    <mergeCell ref="VRO6:VRR6"/>
    <mergeCell ref="VUU6:VUX6"/>
    <mergeCell ref="VUY6:VVB6"/>
    <mergeCell ref="VVC6:VVF6"/>
    <mergeCell ref="VVG6:VVJ6"/>
    <mergeCell ref="VUM6:VUP6"/>
    <mergeCell ref="VUQ6:VUT6"/>
    <mergeCell ref="VSY6:VTB6"/>
    <mergeCell ref="VTC6:VTF6"/>
    <mergeCell ref="VTG6:VTJ6"/>
    <mergeCell ref="VTK6:VTN6"/>
    <mergeCell ref="VTO6:VTR6"/>
    <mergeCell ref="VTS6:VTV6"/>
    <mergeCell ref="VVK6:VVN6"/>
    <mergeCell ref="VVO6:VVR6"/>
    <mergeCell ref="VTW6:VTZ6"/>
    <mergeCell ref="VUA6:VUD6"/>
    <mergeCell ref="VUE6:VUH6"/>
    <mergeCell ref="VUI6:VUL6"/>
    <mergeCell ref="VXO6:VXR6"/>
    <mergeCell ref="VXS6:VXV6"/>
    <mergeCell ref="VXW6:VXZ6"/>
    <mergeCell ref="VYA6:VYD6"/>
    <mergeCell ref="VXG6:VXJ6"/>
    <mergeCell ref="VXK6:VXN6"/>
    <mergeCell ref="VVS6:VVV6"/>
    <mergeCell ref="VVW6:VVZ6"/>
    <mergeCell ref="VWA6:VWD6"/>
    <mergeCell ref="VWE6:VWH6"/>
    <mergeCell ref="VWI6:VWL6"/>
    <mergeCell ref="VWM6:VWP6"/>
    <mergeCell ref="VYE6:VYH6"/>
    <mergeCell ref="VYI6:VYL6"/>
    <mergeCell ref="VWQ6:VWT6"/>
    <mergeCell ref="VWU6:VWX6"/>
    <mergeCell ref="VWY6:VXB6"/>
    <mergeCell ref="VXC6:VXF6"/>
    <mergeCell ref="WAI6:WAL6"/>
    <mergeCell ref="WAM6:WAP6"/>
    <mergeCell ref="WAQ6:WAT6"/>
    <mergeCell ref="WAU6:WAX6"/>
    <mergeCell ref="WAA6:WAD6"/>
    <mergeCell ref="WAE6:WAH6"/>
    <mergeCell ref="VYM6:VYP6"/>
    <mergeCell ref="VYQ6:VYT6"/>
    <mergeCell ref="VYU6:VYX6"/>
    <mergeCell ref="VYY6:VZB6"/>
    <mergeCell ref="VZC6:VZF6"/>
    <mergeCell ref="VZG6:VZJ6"/>
    <mergeCell ref="WAY6:WBB6"/>
    <mergeCell ref="WBC6:WBF6"/>
    <mergeCell ref="VZK6:VZN6"/>
    <mergeCell ref="VZO6:VZR6"/>
    <mergeCell ref="VZS6:VZV6"/>
    <mergeCell ref="VZW6:VZZ6"/>
    <mergeCell ref="WDC6:WDF6"/>
    <mergeCell ref="WDG6:WDJ6"/>
    <mergeCell ref="WDK6:WDN6"/>
    <mergeCell ref="WDO6:WDR6"/>
    <mergeCell ref="WCU6:WCX6"/>
    <mergeCell ref="WCY6:WDB6"/>
    <mergeCell ref="WBG6:WBJ6"/>
    <mergeCell ref="WBK6:WBN6"/>
    <mergeCell ref="WBO6:WBR6"/>
    <mergeCell ref="WBS6:WBV6"/>
    <mergeCell ref="WBW6:WBZ6"/>
    <mergeCell ref="WCA6:WCD6"/>
    <mergeCell ref="WDS6:WDV6"/>
    <mergeCell ref="WDW6:WDZ6"/>
    <mergeCell ref="WCE6:WCH6"/>
    <mergeCell ref="WCI6:WCL6"/>
    <mergeCell ref="WCM6:WCP6"/>
    <mergeCell ref="WCQ6:WCT6"/>
    <mergeCell ref="WFW6:WFZ6"/>
    <mergeCell ref="WGA6:WGD6"/>
    <mergeCell ref="WGE6:WGH6"/>
    <mergeCell ref="WGI6:WGL6"/>
    <mergeCell ref="WFO6:WFR6"/>
    <mergeCell ref="WFS6:WFV6"/>
    <mergeCell ref="WEA6:WED6"/>
    <mergeCell ref="WEE6:WEH6"/>
    <mergeCell ref="WEI6:WEL6"/>
    <mergeCell ref="WEM6:WEP6"/>
    <mergeCell ref="WEQ6:WET6"/>
    <mergeCell ref="WEU6:WEX6"/>
    <mergeCell ref="WGM6:WGP6"/>
    <mergeCell ref="WGQ6:WGT6"/>
    <mergeCell ref="WEY6:WFB6"/>
    <mergeCell ref="WFC6:WFF6"/>
    <mergeCell ref="WFG6:WFJ6"/>
    <mergeCell ref="WFK6:WFN6"/>
    <mergeCell ref="WIQ6:WIT6"/>
    <mergeCell ref="WIU6:WIX6"/>
    <mergeCell ref="WIY6:WJB6"/>
    <mergeCell ref="WJC6:WJF6"/>
    <mergeCell ref="WII6:WIL6"/>
    <mergeCell ref="WIM6:WIP6"/>
    <mergeCell ref="WGU6:WGX6"/>
    <mergeCell ref="WGY6:WHB6"/>
    <mergeCell ref="WHC6:WHF6"/>
    <mergeCell ref="WHG6:WHJ6"/>
    <mergeCell ref="WHK6:WHN6"/>
    <mergeCell ref="WHO6:WHR6"/>
    <mergeCell ref="WJG6:WJJ6"/>
    <mergeCell ref="WJK6:WJN6"/>
    <mergeCell ref="WHS6:WHV6"/>
    <mergeCell ref="WHW6:WHZ6"/>
    <mergeCell ref="WIA6:WID6"/>
    <mergeCell ref="WIE6:WIH6"/>
    <mergeCell ref="WLK6:WLN6"/>
    <mergeCell ref="WLO6:WLR6"/>
    <mergeCell ref="WLS6:WLV6"/>
    <mergeCell ref="WLW6:WLZ6"/>
    <mergeCell ref="WLC6:WLF6"/>
    <mergeCell ref="WLG6:WLJ6"/>
    <mergeCell ref="WJO6:WJR6"/>
    <mergeCell ref="WJS6:WJV6"/>
    <mergeCell ref="WJW6:WJZ6"/>
    <mergeCell ref="WKA6:WKD6"/>
    <mergeCell ref="WKE6:WKH6"/>
    <mergeCell ref="WKI6:WKL6"/>
    <mergeCell ref="WMA6:WMD6"/>
    <mergeCell ref="WME6:WMH6"/>
    <mergeCell ref="WKM6:WKP6"/>
    <mergeCell ref="WKQ6:WKT6"/>
    <mergeCell ref="WKU6:WKX6"/>
    <mergeCell ref="WKY6:WLB6"/>
    <mergeCell ref="WOE6:WOH6"/>
    <mergeCell ref="WOI6:WOL6"/>
    <mergeCell ref="WOM6:WOP6"/>
    <mergeCell ref="WOQ6:WOT6"/>
    <mergeCell ref="WNW6:WNZ6"/>
    <mergeCell ref="WOA6:WOD6"/>
    <mergeCell ref="WMI6:WML6"/>
    <mergeCell ref="WMM6:WMP6"/>
    <mergeCell ref="WMQ6:WMT6"/>
    <mergeCell ref="WMU6:WMX6"/>
    <mergeCell ref="WMY6:WNB6"/>
    <mergeCell ref="WNC6:WNF6"/>
    <mergeCell ref="WSQ6:WST6"/>
    <mergeCell ref="WOU6:WOX6"/>
    <mergeCell ref="WOY6:WPB6"/>
    <mergeCell ref="WNG6:WNJ6"/>
    <mergeCell ref="WNK6:WNN6"/>
    <mergeCell ref="WNO6:WNR6"/>
    <mergeCell ref="WNS6:WNV6"/>
    <mergeCell ref="WSY6:WTB6"/>
    <mergeCell ref="WTC6:WTF6"/>
    <mergeCell ref="WTG6:WTJ6"/>
    <mergeCell ref="WQY6:WRB6"/>
    <mergeCell ref="WRC6:WRF6"/>
    <mergeCell ref="WRG6:WRJ6"/>
    <mergeCell ref="WRK6:WRN6"/>
    <mergeCell ref="WQQ6:WQT6"/>
    <mergeCell ref="WQU6:WQX6"/>
    <mergeCell ref="WPC6:WPF6"/>
    <mergeCell ref="WPG6:WPJ6"/>
    <mergeCell ref="WPK6:WPN6"/>
    <mergeCell ref="WPO6:WPR6"/>
    <mergeCell ref="WPS6:WPV6"/>
    <mergeCell ref="WPW6:WPZ6"/>
    <mergeCell ref="WSA6:WSD6"/>
    <mergeCell ref="WSE6:WSH6"/>
    <mergeCell ref="WSI6:WSL6"/>
    <mergeCell ref="WSM6:WSP6"/>
    <mergeCell ref="WSU6:WSX6"/>
    <mergeCell ref="WYM6:WYP6"/>
    <mergeCell ref="WQA6:WQD6"/>
    <mergeCell ref="WQE6:WQH6"/>
    <mergeCell ref="WQI6:WQL6"/>
    <mergeCell ref="WQM6:WQP6"/>
    <mergeCell ref="WYQ6:WYT6"/>
    <mergeCell ref="WYU6:WYX6"/>
    <mergeCell ref="WWM6:WWP6"/>
    <mergeCell ref="WWQ6:WWT6"/>
    <mergeCell ref="WWU6:WWX6"/>
    <mergeCell ref="WWY6:WXB6"/>
    <mergeCell ref="WWE6:WWH6"/>
    <mergeCell ref="WWI6:WWL6"/>
    <mergeCell ref="WUQ6:WUT6"/>
    <mergeCell ref="WUU6:WUX6"/>
    <mergeCell ref="WUY6:WVB6"/>
    <mergeCell ref="WVC6:WVF6"/>
    <mergeCell ref="WVG6:WVJ6"/>
    <mergeCell ref="WVK6:WVN6"/>
    <mergeCell ref="WRO6:WRR6"/>
    <mergeCell ref="WRS6:WRV6"/>
    <mergeCell ref="WVO6:WVR6"/>
    <mergeCell ref="WVS6:WVV6"/>
    <mergeCell ref="WVW6:WVZ6"/>
    <mergeCell ref="WWA6:WWD6"/>
    <mergeCell ref="WTS6:WTV6"/>
    <mergeCell ref="WTW6:WTZ6"/>
    <mergeCell ref="WUA6:WUD6"/>
    <mergeCell ref="WUE6:WUH6"/>
    <mergeCell ref="WTK6:WTN6"/>
    <mergeCell ref="WTO6:WTR6"/>
    <mergeCell ref="WRW6:WRZ6"/>
    <mergeCell ref="XEU6:XEX6"/>
    <mergeCell ref="XEY6:XFB6"/>
    <mergeCell ref="XDW6:XDZ6"/>
    <mergeCell ref="XEA6:XED6"/>
    <mergeCell ref="XEE6:XEH6"/>
    <mergeCell ref="XEI6:XEL6"/>
    <mergeCell ref="XAA6:XAD6"/>
    <mergeCell ref="A17:E17"/>
    <mergeCell ref="A6:F6"/>
    <mergeCell ref="A1:F1"/>
    <mergeCell ref="A2:F2"/>
    <mergeCell ref="A3:F3"/>
    <mergeCell ref="A4:F4"/>
    <mergeCell ref="A13:F13"/>
    <mergeCell ref="A7:B8"/>
    <mergeCell ref="C7:C8"/>
    <mergeCell ref="XAI6:XAL6"/>
    <mergeCell ref="XAM6:XAP6"/>
    <mergeCell ref="XAQ6:XAT6"/>
    <mergeCell ref="XAU6:XAX6"/>
    <mergeCell ref="XAY6:XBB6"/>
    <mergeCell ref="WZG6:WZJ6"/>
    <mergeCell ref="WZK6:WZN6"/>
    <mergeCell ref="WZO6:WZR6"/>
    <mergeCell ref="WZS6:WZV6"/>
    <mergeCell ref="WZW6:WZZ6"/>
    <mergeCell ref="WXC6:WXF6"/>
    <mergeCell ref="WXG6:WXJ6"/>
    <mergeCell ref="XCU6:XCX6"/>
    <mergeCell ref="XBC6:XBF6"/>
    <mergeCell ref="XBG6:XBJ6"/>
    <mergeCell ref="XBK6:XBN6"/>
    <mergeCell ref="XCA6:XCD6"/>
    <mergeCell ref="XCE6:XCH6"/>
    <mergeCell ref="XCI6:XCL6"/>
    <mergeCell ref="XCM6:XCP6"/>
    <mergeCell ref="XCQ6:XCT6"/>
    <mergeCell ref="XEM6:XEP6"/>
    <mergeCell ref="XEQ6:XET6"/>
    <mergeCell ref="XCY6:XDB6"/>
    <mergeCell ref="XDC6:XDF6"/>
    <mergeCell ref="XDG6:XDJ6"/>
    <mergeCell ref="XDK6:XDN6"/>
    <mergeCell ref="XDO6:XDR6"/>
    <mergeCell ref="XDS6:XDV6"/>
    <mergeCell ref="A10:B10"/>
    <mergeCell ref="D7:D8"/>
    <mergeCell ref="E7:F7"/>
    <mergeCell ref="A11:F11"/>
    <mergeCell ref="XBO6:XBR6"/>
    <mergeCell ref="XBS6:XBV6"/>
    <mergeCell ref="XBW6:XBZ6"/>
    <mergeCell ref="XAE6:XAH6"/>
    <mergeCell ref="WYY6:WZB6"/>
    <mergeCell ref="WZC6:WZF6"/>
    <mergeCell ref="WXK6:WXN6"/>
    <mergeCell ref="WXO6:WXR6"/>
    <mergeCell ref="WXS6:WXV6"/>
    <mergeCell ref="WXW6:WXZ6"/>
    <mergeCell ref="WYA6:WYD6"/>
    <mergeCell ref="WYE6:WYH6"/>
    <mergeCell ref="WUI6:WUL6"/>
    <mergeCell ref="WUM6:WUP6"/>
    <mergeCell ref="WYI6:WYL6"/>
  </mergeCells>
  <printOptions horizontalCentered="1"/>
  <pageMargins left="0.75" right="0.75" top="1" bottom="0.65" header="0.3" footer="0.3"/>
  <pageSetup firstPageNumber="16" fitToHeight="0" orientation="portrait" useFirstPageNumber="1" verticalDpi="4294967292" r:id="rId1"/>
  <headerFooter alignWithMargins="0">
    <oddFooter>&amp;CSection 6, 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L37"/>
  <sheetViews>
    <sheetView workbookViewId="0">
      <selection sqref="A1:G1"/>
    </sheetView>
  </sheetViews>
  <sheetFormatPr defaultColWidth="9.140625" defaultRowHeight="12.75"/>
  <cols>
    <col min="1" max="1" width="10.5703125" style="19" customWidth="1"/>
    <col min="2" max="2" width="47.140625" style="9" customWidth="1"/>
    <col min="3" max="3" width="10" style="9" customWidth="1"/>
    <col min="4" max="4" width="24.7109375" style="9" customWidth="1"/>
    <col min="5" max="5" width="23.85546875" style="9" customWidth="1"/>
    <col min="6" max="6" width="14.7109375" style="9" customWidth="1"/>
    <col min="7" max="7" width="14" style="9" customWidth="1"/>
    <col min="8" max="10" width="9.140625" style="9"/>
    <col min="11" max="11" width="9" style="9" customWidth="1"/>
    <col min="12" max="12" width="9.140625" style="9" hidden="1" customWidth="1"/>
    <col min="13" max="16384" width="9.140625" style="9"/>
  </cols>
  <sheetData>
    <row r="1" spans="1:12" ht="19.5" customHeight="1">
      <c r="A1" s="786" t="s">
        <v>139</v>
      </c>
      <c r="B1" s="807"/>
      <c r="C1" s="807"/>
      <c r="D1" s="807"/>
      <c r="E1" s="807"/>
      <c r="F1" s="807"/>
      <c r="G1" s="807"/>
      <c r="H1" s="18"/>
      <c r="I1" s="18"/>
      <c r="J1" s="18"/>
      <c r="K1" s="18"/>
      <c r="L1" s="25"/>
    </row>
    <row r="2" spans="1:12" ht="39" customHeight="1" thickBot="1">
      <c r="A2" s="811" t="s">
        <v>199</v>
      </c>
      <c r="B2" s="811"/>
      <c r="C2" s="811"/>
      <c r="D2" s="811"/>
      <c r="E2" s="811"/>
      <c r="F2" s="811"/>
      <c r="G2" s="811"/>
      <c r="H2" s="20"/>
      <c r="I2" s="20"/>
      <c r="J2" s="20"/>
      <c r="K2" s="19"/>
      <c r="L2" s="26"/>
    </row>
    <row r="3" spans="1:12" s="27" customFormat="1" ht="19.5" customHeight="1">
      <c r="A3" s="808" t="s">
        <v>73</v>
      </c>
      <c r="B3" s="809" t="s">
        <v>5</v>
      </c>
      <c r="C3" s="809" t="s">
        <v>74</v>
      </c>
      <c r="D3" s="810" t="s">
        <v>6</v>
      </c>
      <c r="E3" s="810" t="s">
        <v>151</v>
      </c>
      <c r="F3" s="812" t="s">
        <v>71</v>
      </c>
      <c r="G3" s="814" t="s">
        <v>72</v>
      </c>
    </row>
    <row r="4" spans="1:12" s="27" customFormat="1" ht="19.5" customHeight="1">
      <c r="A4" s="751"/>
      <c r="B4" s="753"/>
      <c r="C4" s="753"/>
      <c r="D4" s="753"/>
      <c r="E4" s="753"/>
      <c r="F4" s="813"/>
      <c r="G4" s="755"/>
    </row>
    <row r="5" spans="1:12" s="30" customFormat="1" ht="23.25" customHeight="1">
      <c r="A5" s="116">
        <v>1</v>
      </c>
      <c r="B5" s="28" t="s">
        <v>252</v>
      </c>
      <c r="C5" s="269" t="s">
        <v>228</v>
      </c>
      <c r="D5" s="28" t="s">
        <v>253</v>
      </c>
      <c r="E5" s="270" t="s">
        <v>254</v>
      </c>
      <c r="F5" s="29" t="s">
        <v>255</v>
      </c>
      <c r="G5" s="108" t="s">
        <v>256</v>
      </c>
    </row>
    <row r="6" spans="1:12" s="30" customFormat="1" ht="18.75" customHeight="1">
      <c r="A6" s="115">
        <v>2</v>
      </c>
      <c r="B6" s="31" t="s">
        <v>257</v>
      </c>
      <c r="C6" s="271">
        <v>36647</v>
      </c>
      <c r="D6" s="31" t="s">
        <v>258</v>
      </c>
      <c r="E6" s="15">
        <v>3</v>
      </c>
      <c r="F6" s="272" t="s">
        <v>259</v>
      </c>
      <c r="G6" s="273" t="s">
        <v>260</v>
      </c>
    </row>
    <row r="7" spans="1:12" s="30" customFormat="1" ht="18.75" customHeight="1">
      <c r="A7" s="107"/>
      <c r="B7" s="28"/>
      <c r="C7" s="28"/>
      <c r="D7" s="28"/>
      <c r="E7" s="28"/>
      <c r="F7" s="28"/>
      <c r="G7" s="111"/>
    </row>
    <row r="8" spans="1:12" s="30" customFormat="1" ht="18.75" customHeight="1">
      <c r="A8" s="109"/>
      <c r="B8" s="31"/>
      <c r="C8" s="31"/>
      <c r="D8" s="31"/>
      <c r="E8" s="31"/>
      <c r="F8" s="31"/>
      <c r="G8" s="110"/>
    </row>
    <row r="9" spans="1:12" s="30" customFormat="1" ht="18.75" customHeight="1">
      <c r="A9" s="107"/>
      <c r="B9" s="28"/>
      <c r="C9" s="28"/>
      <c r="D9" s="28"/>
      <c r="E9" s="28"/>
      <c r="F9" s="28"/>
      <c r="G9" s="111"/>
    </row>
    <row r="10" spans="1:12" s="30" customFormat="1" ht="18.75" customHeight="1">
      <c r="A10" s="109"/>
      <c r="B10" s="31"/>
      <c r="C10" s="31"/>
      <c r="D10" s="31"/>
      <c r="E10" s="31"/>
      <c r="F10" s="31"/>
      <c r="G10" s="110"/>
    </row>
    <row r="11" spans="1:12" s="30" customFormat="1" ht="18.75" customHeight="1">
      <c r="A11" s="107"/>
      <c r="B11" s="28"/>
      <c r="C11" s="28"/>
      <c r="D11" s="28"/>
      <c r="E11" s="28"/>
      <c r="F11" s="28"/>
      <c r="G11" s="111"/>
    </row>
    <row r="12" spans="1:12" s="32" customFormat="1" ht="18.75" customHeight="1">
      <c r="A12" s="109"/>
      <c r="B12" s="31"/>
      <c r="C12" s="31"/>
      <c r="D12" s="31"/>
      <c r="E12" s="31"/>
      <c r="F12" s="31"/>
      <c r="G12" s="110"/>
    </row>
    <row r="13" spans="1:12" s="32" customFormat="1" ht="18.75" customHeight="1">
      <c r="A13" s="107"/>
      <c r="B13" s="28"/>
      <c r="C13" s="28"/>
      <c r="D13" s="28"/>
      <c r="E13" s="28"/>
      <c r="F13" s="28"/>
      <c r="G13" s="111"/>
    </row>
    <row r="14" spans="1:12" s="32" customFormat="1" ht="18.75" customHeight="1">
      <c r="A14" s="109"/>
      <c r="B14" s="31"/>
      <c r="C14" s="31"/>
      <c r="D14" s="31"/>
      <c r="E14" s="31"/>
      <c r="F14" s="31"/>
      <c r="G14" s="110"/>
    </row>
    <row r="15" spans="1:12" s="32" customFormat="1" ht="18.75" customHeight="1">
      <c r="A15" s="107"/>
      <c r="B15" s="28"/>
      <c r="C15" s="28"/>
      <c r="D15" s="28"/>
      <c r="E15" s="28"/>
      <c r="F15" s="28"/>
      <c r="G15" s="111"/>
    </row>
    <row r="16" spans="1:12" s="32" customFormat="1" ht="18.75" customHeight="1">
      <c r="A16" s="109"/>
      <c r="B16" s="31"/>
      <c r="C16" s="31"/>
      <c r="D16" s="31"/>
      <c r="E16" s="31"/>
      <c r="F16" s="31"/>
      <c r="G16" s="110"/>
    </row>
    <row r="17" spans="1:7" s="32" customFormat="1" ht="18.75" customHeight="1">
      <c r="A17" s="107"/>
      <c r="B17" s="28"/>
      <c r="C17" s="28"/>
      <c r="D17" s="28"/>
      <c r="E17" s="28"/>
      <c r="F17" s="28"/>
      <c r="G17" s="111"/>
    </row>
    <row r="18" spans="1:7" s="32" customFormat="1" ht="18.75" customHeight="1">
      <c r="A18" s="109"/>
      <c r="B18" s="31"/>
      <c r="C18" s="31"/>
      <c r="D18" s="31"/>
      <c r="E18" s="31"/>
      <c r="F18" s="31"/>
      <c r="G18" s="110"/>
    </row>
    <row r="19" spans="1:7" s="30" customFormat="1" ht="18.75" customHeight="1">
      <c r="A19" s="107"/>
      <c r="B19" s="28"/>
      <c r="C19" s="28"/>
      <c r="D19" s="28"/>
      <c r="E19" s="28"/>
      <c r="F19" s="28"/>
      <c r="G19" s="111"/>
    </row>
    <row r="20" spans="1:7" s="30" customFormat="1" ht="18.75" customHeight="1">
      <c r="A20" s="109"/>
      <c r="B20" s="31"/>
      <c r="C20" s="31"/>
      <c r="D20" s="31"/>
      <c r="E20" s="31"/>
      <c r="F20" s="31"/>
      <c r="G20" s="110"/>
    </row>
    <row r="21" spans="1:7" s="30" customFormat="1" ht="18.75" customHeight="1">
      <c r="A21" s="107"/>
      <c r="B21" s="28"/>
      <c r="C21" s="28"/>
      <c r="D21" s="28"/>
      <c r="E21" s="28"/>
      <c r="F21" s="28"/>
      <c r="G21" s="111"/>
    </row>
    <row r="22" spans="1:7" s="30" customFormat="1" ht="18.75" customHeight="1">
      <c r="A22" s="109"/>
      <c r="B22" s="31"/>
      <c r="C22" s="31"/>
      <c r="D22" s="31"/>
      <c r="E22" s="31"/>
      <c r="F22" s="31"/>
      <c r="G22" s="110"/>
    </row>
    <row r="23" spans="1:7" s="30" customFormat="1" ht="18.75" customHeight="1">
      <c r="A23" s="107"/>
      <c r="B23" s="28"/>
      <c r="C23" s="28"/>
      <c r="D23" s="28"/>
      <c r="E23" s="28"/>
      <c r="F23" s="28"/>
      <c r="G23" s="111"/>
    </row>
    <row r="24" spans="1:7" s="32" customFormat="1" ht="18.75" customHeight="1">
      <c r="A24" s="109"/>
      <c r="B24" s="31"/>
      <c r="C24" s="31"/>
      <c r="D24" s="31"/>
      <c r="E24" s="31"/>
      <c r="F24" s="31"/>
      <c r="G24" s="110"/>
    </row>
    <row r="25" spans="1:7" s="32" customFormat="1" ht="18.75" customHeight="1">
      <c r="A25" s="107"/>
      <c r="B25" s="28"/>
      <c r="C25" s="28"/>
      <c r="D25" s="28"/>
      <c r="E25" s="28"/>
      <c r="F25" s="28"/>
      <c r="G25" s="111"/>
    </row>
    <row r="26" spans="1:7" s="32" customFormat="1" ht="18.75" customHeight="1">
      <c r="A26" s="109"/>
      <c r="B26" s="31"/>
      <c r="C26" s="31"/>
      <c r="D26" s="31"/>
      <c r="E26" s="31"/>
      <c r="F26" s="31"/>
      <c r="G26" s="110"/>
    </row>
    <row r="27" spans="1:7" s="32" customFormat="1" ht="18.75" customHeight="1">
      <c r="A27" s="107"/>
      <c r="B27" s="28"/>
      <c r="C27" s="28"/>
      <c r="D27" s="28"/>
      <c r="E27" s="28"/>
      <c r="F27" s="28"/>
      <c r="G27" s="111"/>
    </row>
    <row r="28" spans="1:7" s="32" customFormat="1" ht="18.75" customHeight="1">
      <c r="A28" s="109"/>
      <c r="B28" s="31"/>
      <c r="C28" s="31"/>
      <c r="D28" s="31"/>
      <c r="E28" s="31"/>
      <c r="F28" s="31"/>
      <c r="G28" s="110"/>
    </row>
    <row r="29" spans="1:7" s="32" customFormat="1" ht="18.75" customHeight="1">
      <c r="A29" s="107"/>
      <c r="B29" s="28"/>
      <c r="C29" s="28"/>
      <c r="D29" s="28"/>
      <c r="E29" s="28"/>
      <c r="F29" s="28"/>
      <c r="G29" s="111"/>
    </row>
    <row r="30" spans="1:7" s="32" customFormat="1" ht="18.75" customHeight="1" thickBot="1">
      <c r="A30" s="109"/>
      <c r="B30" s="31"/>
      <c r="C30" s="31"/>
      <c r="D30" s="31"/>
      <c r="E30" s="31"/>
      <c r="F30" s="31"/>
      <c r="G30" s="110"/>
    </row>
    <row r="31" spans="1:7" s="30" customFormat="1" ht="15" customHeight="1">
      <c r="A31" s="804" t="s">
        <v>146</v>
      </c>
      <c r="B31" s="805"/>
      <c r="C31" s="805"/>
      <c r="D31" s="805"/>
      <c r="E31" s="805"/>
      <c r="F31" s="805"/>
      <c r="G31" s="806"/>
    </row>
    <row r="32" spans="1:7" s="30" customFormat="1" ht="18.75" customHeight="1">
      <c r="A32" s="19"/>
      <c r="B32" s="9"/>
      <c r="C32" s="9"/>
      <c r="D32" s="9"/>
      <c r="E32" s="9"/>
      <c r="F32" s="9"/>
      <c r="G32" s="9"/>
    </row>
    <row r="33" spans="1:7" s="32" customFormat="1" ht="18.75" customHeight="1">
      <c r="A33" s="19"/>
      <c r="B33" s="9"/>
      <c r="C33" s="9"/>
      <c r="D33" s="9"/>
      <c r="E33" s="9"/>
      <c r="F33" s="9"/>
      <c r="G33" s="9"/>
    </row>
    <row r="34" spans="1:7" s="32" customFormat="1" ht="18.75" customHeight="1">
      <c r="A34" s="19"/>
      <c r="B34" s="9"/>
      <c r="C34" s="9"/>
      <c r="D34" s="9"/>
      <c r="E34" s="9"/>
      <c r="F34" s="9"/>
      <c r="G34" s="9"/>
    </row>
    <row r="35" spans="1:7" s="32" customFormat="1" ht="18.75" customHeight="1">
      <c r="A35" s="19"/>
      <c r="B35" s="9"/>
      <c r="C35" s="9"/>
      <c r="D35" s="9"/>
      <c r="E35" s="9"/>
      <c r="F35" s="9"/>
      <c r="G35" s="9"/>
    </row>
    <row r="36" spans="1:7" s="32" customFormat="1" ht="18.75" customHeight="1">
      <c r="A36" s="19"/>
      <c r="B36" s="9"/>
      <c r="C36" s="9"/>
      <c r="D36" s="9"/>
      <c r="E36" s="9"/>
      <c r="F36" s="9"/>
      <c r="G36" s="9"/>
    </row>
    <row r="37" spans="1:7" s="32" customFormat="1" ht="18.75" customHeight="1">
      <c r="A37" s="19"/>
      <c r="B37" s="9"/>
      <c r="C37" s="9"/>
      <c r="D37" s="9"/>
      <c r="E37" s="9"/>
      <c r="F37" s="9"/>
      <c r="G37" s="9"/>
    </row>
  </sheetData>
  <customSheetViews>
    <customSheetView guid="{7EECEA86-8D89-42F2-BCED-43692B4A0FC9}" showPageBreaks="1" printArea="1" hiddenColumns="1" showRuler="0">
      <selection activeCell="H38" sqref="H38"/>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2-C:  Page &amp;P&amp;R&amp;"Times New Roman,Regular"&amp;8Printed &amp;D &amp;T</oddFooter>
      </headerFooter>
    </customSheetView>
  </customSheetViews>
  <mergeCells count="10">
    <mergeCell ref="A31:G31"/>
    <mergeCell ref="A1:G1"/>
    <mergeCell ref="A3:A4"/>
    <mergeCell ref="B3:B4"/>
    <mergeCell ref="D3:D4"/>
    <mergeCell ref="E3:E4"/>
    <mergeCell ref="A2:G2"/>
    <mergeCell ref="F3:F4"/>
    <mergeCell ref="G3:G4"/>
    <mergeCell ref="C3:C4"/>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7/8/2011&amp;C&amp;8Table 2-C:  Page &amp;P&amp;R&amp;8Printed &amp;D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U38"/>
  <sheetViews>
    <sheetView workbookViewId="0">
      <selection sqref="A1:S1"/>
    </sheetView>
  </sheetViews>
  <sheetFormatPr defaultColWidth="8.85546875" defaultRowHeight="12.75"/>
  <cols>
    <col min="1" max="1" width="10" style="14" customWidth="1"/>
    <col min="2" max="19" width="7.140625" style="14" customWidth="1"/>
    <col min="20" max="29" width="7.42578125" style="14" customWidth="1"/>
    <col min="30" max="16384" width="8.85546875" style="14"/>
  </cols>
  <sheetData>
    <row r="1" spans="1:21" ht="18" customHeight="1">
      <c r="A1" s="820" t="s">
        <v>175</v>
      </c>
      <c r="B1" s="807"/>
      <c r="C1" s="807"/>
      <c r="D1" s="807"/>
      <c r="E1" s="807"/>
      <c r="F1" s="807"/>
      <c r="G1" s="807"/>
      <c r="H1" s="807"/>
      <c r="I1" s="807"/>
      <c r="J1" s="807"/>
      <c r="K1" s="807"/>
      <c r="L1" s="807"/>
      <c r="M1" s="807"/>
      <c r="N1" s="807"/>
      <c r="O1" s="807"/>
      <c r="P1" s="807"/>
      <c r="Q1" s="807"/>
      <c r="R1" s="807"/>
      <c r="S1" s="807"/>
      <c r="T1" s="16"/>
      <c r="U1" s="16"/>
    </row>
    <row r="2" spans="1:21" ht="13.5" customHeight="1">
      <c r="A2" s="825" t="s">
        <v>131</v>
      </c>
      <c r="B2" s="826"/>
      <c r="C2" s="826"/>
      <c r="D2" s="826"/>
      <c r="E2" s="826"/>
      <c r="F2" s="826"/>
      <c r="G2" s="826"/>
      <c r="H2" s="826"/>
      <c r="I2" s="826"/>
      <c r="J2" s="826"/>
      <c r="K2" s="826"/>
      <c r="L2" s="826"/>
      <c r="M2" s="826"/>
      <c r="N2" s="826"/>
      <c r="O2" s="826"/>
      <c r="P2" s="826"/>
      <c r="Q2" s="826"/>
      <c r="R2" s="826"/>
      <c r="S2" s="826"/>
      <c r="T2" s="16"/>
      <c r="U2" s="16"/>
    </row>
    <row r="3" spans="1:21" ht="73.5" customHeight="1" thickBot="1">
      <c r="A3" s="821" t="s">
        <v>210</v>
      </c>
      <c r="B3" s="822"/>
      <c r="C3" s="822"/>
      <c r="D3" s="822"/>
      <c r="E3" s="822"/>
      <c r="F3" s="822"/>
      <c r="G3" s="822"/>
      <c r="H3" s="822"/>
      <c r="I3" s="822"/>
      <c r="J3" s="822"/>
      <c r="K3" s="822"/>
      <c r="L3" s="822"/>
      <c r="M3" s="822"/>
      <c r="N3" s="822"/>
      <c r="O3" s="822"/>
      <c r="P3" s="822"/>
      <c r="Q3" s="822"/>
      <c r="R3" s="822"/>
      <c r="S3" s="822"/>
    </row>
    <row r="4" spans="1:21" ht="13.5" customHeight="1">
      <c r="A4" s="823" t="s">
        <v>4</v>
      </c>
      <c r="B4" s="827" t="s">
        <v>67</v>
      </c>
      <c r="C4" s="816"/>
      <c r="D4" s="827" t="s">
        <v>9</v>
      </c>
      <c r="E4" s="816"/>
      <c r="F4" s="815" t="s">
        <v>68</v>
      </c>
      <c r="G4" s="828"/>
      <c r="H4" s="827" t="s">
        <v>11</v>
      </c>
      <c r="I4" s="816"/>
      <c r="J4" s="815" t="s">
        <v>40</v>
      </c>
      <c r="K4" s="828"/>
      <c r="L4" s="827" t="s">
        <v>41</v>
      </c>
      <c r="M4" s="816"/>
      <c r="N4" s="815" t="s">
        <v>42</v>
      </c>
      <c r="O4" s="828"/>
      <c r="P4" s="827" t="s">
        <v>148</v>
      </c>
      <c r="Q4" s="816"/>
      <c r="R4" s="815" t="s">
        <v>147</v>
      </c>
      <c r="S4" s="816"/>
    </row>
    <row r="5" spans="1:21" ht="14.25" customHeight="1">
      <c r="A5" s="824"/>
      <c r="B5" s="159" t="s">
        <v>12</v>
      </c>
      <c r="C5" s="112" t="s">
        <v>13</v>
      </c>
      <c r="D5" s="159" t="s">
        <v>12</v>
      </c>
      <c r="E5" s="112" t="s">
        <v>13</v>
      </c>
      <c r="F5" s="165" t="s">
        <v>12</v>
      </c>
      <c r="G5" s="164" t="s">
        <v>13</v>
      </c>
      <c r="H5" s="159" t="s">
        <v>12</v>
      </c>
      <c r="I5" s="112" t="s">
        <v>13</v>
      </c>
      <c r="J5" s="165" t="s">
        <v>12</v>
      </c>
      <c r="K5" s="164" t="s">
        <v>13</v>
      </c>
      <c r="L5" s="159" t="s">
        <v>12</v>
      </c>
      <c r="M5" s="112" t="s">
        <v>13</v>
      </c>
      <c r="N5" s="165" t="s">
        <v>12</v>
      </c>
      <c r="O5" s="164" t="s">
        <v>13</v>
      </c>
      <c r="P5" s="163" t="s">
        <v>12</v>
      </c>
      <c r="Q5" s="118" t="s">
        <v>13</v>
      </c>
      <c r="R5" s="165" t="s">
        <v>12</v>
      </c>
      <c r="S5" s="112" t="s">
        <v>13</v>
      </c>
    </row>
    <row r="6" spans="1:21" ht="15.75" customHeight="1">
      <c r="A6" s="168">
        <v>1</v>
      </c>
      <c r="B6" s="274" t="s">
        <v>261</v>
      </c>
      <c r="C6" s="173" t="s">
        <v>262</v>
      </c>
      <c r="D6" s="274" t="s">
        <v>261</v>
      </c>
      <c r="E6" s="173" t="s">
        <v>262</v>
      </c>
      <c r="F6" s="274" t="s">
        <v>261</v>
      </c>
      <c r="G6" s="173" t="s">
        <v>262</v>
      </c>
      <c r="H6" s="274" t="s">
        <v>261</v>
      </c>
      <c r="I6" s="173" t="s">
        <v>262</v>
      </c>
      <c r="J6" s="275">
        <f>'Table 1 - Emissions Summary'!$D$11</f>
        <v>410.83369963646101</v>
      </c>
      <c r="K6" s="276">
        <f>'Table 1 - Emissions Summary'!$E$11</f>
        <v>591.47983967880464</v>
      </c>
      <c r="L6" s="277">
        <f>'Table 1 - Emissions Summary'!$D$10</f>
        <v>110.7460282307573</v>
      </c>
      <c r="M6" s="119">
        <f>'Table 1 - Emissions Summary'!$E$10</f>
        <v>159.40766565739557</v>
      </c>
      <c r="N6" s="275">
        <f>'Table 1 - Emissions Summary'!$D$9</f>
        <v>11.141756374841592</v>
      </c>
      <c r="O6" s="276">
        <f>'Table 1 - Emissions Summary'!$E$9</f>
        <v>16.051620521294968</v>
      </c>
      <c r="P6" s="274" t="s">
        <v>261</v>
      </c>
      <c r="Q6" s="173" t="s">
        <v>262</v>
      </c>
      <c r="R6" s="274" t="s">
        <v>261</v>
      </c>
      <c r="S6" s="173" t="s">
        <v>262</v>
      </c>
    </row>
    <row r="7" spans="1:21" ht="15.75" customHeight="1">
      <c r="A7" s="169">
        <v>2</v>
      </c>
      <c r="B7" s="45" t="s">
        <v>262</v>
      </c>
      <c r="C7" s="174" t="s">
        <v>262</v>
      </c>
      <c r="D7" s="45" t="s">
        <v>262</v>
      </c>
      <c r="E7" s="174" t="s">
        <v>262</v>
      </c>
      <c r="F7" s="45" t="s">
        <v>262</v>
      </c>
      <c r="G7" s="174" t="s">
        <v>262</v>
      </c>
      <c r="H7" s="45" t="s">
        <v>262</v>
      </c>
      <c r="I7" s="174" t="s">
        <v>262</v>
      </c>
      <c r="J7" s="278">
        <f>'Table 1 - Emissions Summary'!$D$14</f>
        <v>44.278799711132272</v>
      </c>
      <c r="K7" s="279">
        <f>'Table 1 - Emissions Summary'!$E$14</f>
        <v>36.559908182305193</v>
      </c>
      <c r="L7" s="280">
        <f>'Table 1 - Emissions Summary'!$D$13</f>
        <v>11.782607070584593</v>
      </c>
      <c r="M7" s="120">
        <f>'Table 1 - Emissions Summary'!$E$13</f>
        <v>6.5822374404433539</v>
      </c>
      <c r="N7" s="278">
        <f>'Table 1 - Emissions Summary'!$D$12</f>
        <v>1.2455232621192924</v>
      </c>
      <c r="O7" s="279">
        <f>'Table 1 - Emissions Summary'!$E$12</f>
        <v>1.0572404246795091</v>
      </c>
      <c r="P7" s="45" t="s">
        <v>262</v>
      </c>
      <c r="Q7" s="174" t="s">
        <v>262</v>
      </c>
      <c r="R7" s="45" t="s">
        <v>262</v>
      </c>
      <c r="S7" s="174" t="s">
        <v>262</v>
      </c>
    </row>
    <row r="8" spans="1:21" ht="15.75" customHeight="1">
      <c r="A8" s="168">
        <v>3</v>
      </c>
      <c r="B8" s="274" t="s">
        <v>261</v>
      </c>
      <c r="C8" s="173" t="s">
        <v>262</v>
      </c>
      <c r="D8" s="274" t="s">
        <v>261</v>
      </c>
      <c r="E8" s="173" t="s">
        <v>262</v>
      </c>
      <c r="F8" s="281">
        <f>'Table 1 - Emissions Summary'!$D$15</f>
        <v>15.504368594078674</v>
      </c>
      <c r="G8" s="282">
        <f>'Table 1 - Emissions Summary'!$E$15</f>
        <v>67.909134442064584</v>
      </c>
      <c r="H8" s="274" t="s">
        <v>261</v>
      </c>
      <c r="I8" s="173" t="s">
        <v>262</v>
      </c>
      <c r="J8" s="274" t="s">
        <v>261</v>
      </c>
      <c r="K8" s="173" t="s">
        <v>262</v>
      </c>
      <c r="L8" s="274" t="s">
        <v>261</v>
      </c>
      <c r="M8" s="173" t="s">
        <v>262</v>
      </c>
      <c r="N8" s="274" t="s">
        <v>261</v>
      </c>
      <c r="O8" s="173" t="s">
        <v>262</v>
      </c>
      <c r="P8" s="277">
        <f>'Table 1 - Emissions Summary'!$D$17</f>
        <v>0.31482471766108805</v>
      </c>
      <c r="Q8" s="119">
        <f>'Table 1 - Emissions Summary'!$E$17</f>
        <v>1.3789322633555658</v>
      </c>
      <c r="R8" s="274" t="s">
        <v>261</v>
      </c>
      <c r="S8" s="173" t="s">
        <v>262</v>
      </c>
    </row>
    <row r="9" spans="1:21" ht="15.75" customHeight="1">
      <c r="A9" s="169">
        <v>4</v>
      </c>
      <c r="B9" s="45" t="s">
        <v>262</v>
      </c>
      <c r="C9" s="174" t="s">
        <v>262</v>
      </c>
      <c r="D9" s="45" t="s">
        <v>262</v>
      </c>
      <c r="E9" s="174" t="s">
        <v>262</v>
      </c>
      <c r="F9" s="45" t="s">
        <v>276</v>
      </c>
      <c r="G9" s="174" t="s">
        <v>272</v>
      </c>
      <c r="H9" s="45" t="s">
        <v>262</v>
      </c>
      <c r="I9" s="174" t="s">
        <v>262</v>
      </c>
      <c r="J9" s="45" t="s">
        <v>262</v>
      </c>
      <c r="K9" s="174" t="s">
        <v>262</v>
      </c>
      <c r="L9" s="45" t="s">
        <v>262</v>
      </c>
      <c r="M9" s="174" t="s">
        <v>262</v>
      </c>
      <c r="N9" s="45" t="s">
        <v>262</v>
      </c>
      <c r="O9" s="174" t="s">
        <v>262</v>
      </c>
      <c r="P9" s="45" t="s">
        <v>262</v>
      </c>
      <c r="Q9" s="174" t="s">
        <v>262</v>
      </c>
      <c r="R9" s="45" t="s">
        <v>262</v>
      </c>
      <c r="S9" s="174" t="s">
        <v>262</v>
      </c>
    </row>
    <row r="10" spans="1:21" ht="15.75" customHeight="1">
      <c r="A10" s="168">
        <v>5</v>
      </c>
      <c r="B10" s="274">
        <f>'Table 1 - Emissions Summary'!$F$25</f>
        <v>6.1934400000000007</v>
      </c>
      <c r="C10" s="283">
        <f>'Table 1 - Emissions Summary'!$G$25</f>
        <v>27.127267200000002</v>
      </c>
      <c r="D10" s="274">
        <f>'Table 1 - Emissions Summary'!$F$24</f>
        <v>28.2348</v>
      </c>
      <c r="E10" s="283">
        <f>'Table 1 - Emissions Summary'!$G$24</f>
        <v>123.668424</v>
      </c>
      <c r="F10" s="274" t="s">
        <v>261</v>
      </c>
      <c r="G10" s="283" t="s">
        <v>262</v>
      </c>
      <c r="H10" s="274">
        <f>'Table 1 - Emissions Summary'!$F$26</f>
        <v>1.4044879645036052</v>
      </c>
      <c r="I10" s="283">
        <f>'Table 1 - Emissions Summary'!$G$26</f>
        <v>6.1516572845257906</v>
      </c>
      <c r="J10" s="275">
        <f>'Table 1 - Emissions Summary'!$F$30</f>
        <v>9.2716167664670654E-2</v>
      </c>
      <c r="K10" s="276">
        <f>'Table 1 - Emissions Summary'!$G$30</f>
        <v>0.4060968143712575</v>
      </c>
      <c r="L10" s="277">
        <f>'Table 1 - Emissions Summary'!$F$29</f>
        <v>9.2716167664670654E-2</v>
      </c>
      <c r="M10" s="119">
        <f>'Table 1 - Emissions Summary'!$G$29</f>
        <v>0.4060968143712575</v>
      </c>
      <c r="N10" s="275">
        <f>'Table 1 - Emissions Summary'!$F$28</f>
        <v>9.2716167664670654E-2</v>
      </c>
      <c r="O10" s="276">
        <f>'Table 1 - Emissions Summary'!$G$28</f>
        <v>0.4060968143712575</v>
      </c>
      <c r="P10" s="274" t="s">
        <v>261</v>
      </c>
      <c r="Q10" s="173" t="s">
        <v>262</v>
      </c>
      <c r="R10" s="274" t="s">
        <v>261</v>
      </c>
      <c r="S10" s="173" t="s">
        <v>262</v>
      </c>
    </row>
    <row r="11" spans="1:21" ht="15.75" customHeight="1">
      <c r="A11" s="169"/>
      <c r="B11" s="45"/>
      <c r="C11" s="174"/>
      <c r="D11" s="45"/>
      <c r="E11" s="174"/>
      <c r="F11" s="172"/>
      <c r="G11" s="177"/>
      <c r="H11" s="45"/>
      <c r="I11" s="174"/>
      <c r="J11" s="179"/>
      <c r="K11" s="181"/>
      <c r="L11" s="133"/>
      <c r="M11" s="46"/>
      <c r="N11" s="179"/>
      <c r="O11" s="181"/>
      <c r="P11" s="133"/>
      <c r="Q11" s="46"/>
      <c r="R11" s="179"/>
      <c r="S11" s="46"/>
    </row>
    <row r="12" spans="1:21" ht="15.75" customHeight="1">
      <c r="A12" s="168"/>
      <c r="B12" s="47"/>
      <c r="C12" s="173"/>
      <c r="D12" s="47"/>
      <c r="E12" s="173"/>
      <c r="F12" s="171"/>
      <c r="G12" s="176"/>
      <c r="H12" s="47"/>
      <c r="I12" s="173"/>
      <c r="J12" s="178"/>
      <c r="K12" s="180"/>
      <c r="L12" s="182"/>
      <c r="M12" s="48"/>
      <c r="N12" s="178"/>
      <c r="O12" s="180"/>
      <c r="P12" s="182"/>
      <c r="Q12" s="48"/>
      <c r="R12" s="178"/>
      <c r="S12" s="48"/>
    </row>
    <row r="13" spans="1:21" ht="15.75" customHeight="1">
      <c r="A13" s="169"/>
      <c r="B13" s="45"/>
      <c r="C13" s="174"/>
      <c r="D13" s="45"/>
      <c r="E13" s="174"/>
      <c r="F13" s="172"/>
      <c r="G13" s="177"/>
      <c r="H13" s="45"/>
      <c r="I13" s="174"/>
      <c r="J13" s="179"/>
      <c r="K13" s="181"/>
      <c r="L13" s="133"/>
      <c r="M13" s="46"/>
      <c r="N13" s="179"/>
      <c r="O13" s="181"/>
      <c r="P13" s="133"/>
      <c r="Q13" s="46"/>
      <c r="R13" s="179"/>
      <c r="S13" s="46"/>
    </row>
    <row r="14" spans="1:21" ht="15.75" customHeight="1">
      <c r="A14" s="168"/>
      <c r="B14" s="47"/>
      <c r="C14" s="173"/>
      <c r="D14" s="47"/>
      <c r="E14" s="173"/>
      <c r="F14" s="171"/>
      <c r="G14" s="176"/>
      <c r="H14" s="47"/>
      <c r="I14" s="173"/>
      <c r="J14" s="178"/>
      <c r="K14" s="180"/>
      <c r="L14" s="182"/>
      <c r="M14" s="48"/>
      <c r="N14" s="178"/>
      <c r="O14" s="180"/>
      <c r="P14" s="182"/>
      <c r="Q14" s="48"/>
      <c r="R14" s="178"/>
      <c r="S14" s="48"/>
    </row>
    <row r="15" spans="1:21" ht="15.75" customHeight="1">
      <c r="A15" s="169"/>
      <c r="B15" s="45"/>
      <c r="C15" s="174"/>
      <c r="D15" s="45"/>
      <c r="E15" s="174"/>
      <c r="F15" s="172"/>
      <c r="G15" s="177"/>
      <c r="H15" s="45"/>
      <c r="I15" s="174"/>
      <c r="J15" s="179"/>
      <c r="K15" s="181"/>
      <c r="L15" s="133"/>
      <c r="M15" s="46"/>
      <c r="N15" s="179"/>
      <c r="O15" s="181"/>
      <c r="P15" s="133"/>
      <c r="Q15" s="46"/>
      <c r="R15" s="179"/>
      <c r="S15" s="46"/>
    </row>
    <row r="16" spans="1:21" ht="15.75" customHeight="1">
      <c r="A16" s="168"/>
      <c r="B16" s="47"/>
      <c r="C16" s="173"/>
      <c r="D16" s="47"/>
      <c r="E16" s="173"/>
      <c r="F16" s="171"/>
      <c r="G16" s="176"/>
      <c r="H16" s="47"/>
      <c r="I16" s="173"/>
      <c r="J16" s="178"/>
      <c r="K16" s="180"/>
      <c r="L16" s="182"/>
      <c r="M16" s="48"/>
      <c r="N16" s="178"/>
      <c r="O16" s="180"/>
      <c r="P16" s="182"/>
      <c r="Q16" s="48"/>
      <c r="R16" s="178"/>
      <c r="S16" s="48"/>
    </row>
    <row r="17" spans="1:19" ht="15.75" customHeight="1">
      <c r="A17" s="169"/>
      <c r="B17" s="45"/>
      <c r="C17" s="174"/>
      <c r="D17" s="45"/>
      <c r="E17" s="174"/>
      <c r="F17" s="172"/>
      <c r="G17" s="177"/>
      <c r="H17" s="45"/>
      <c r="I17" s="174"/>
      <c r="J17" s="179"/>
      <c r="K17" s="181"/>
      <c r="L17" s="133"/>
      <c r="M17" s="46"/>
      <c r="N17" s="179"/>
      <c r="O17" s="181"/>
      <c r="P17" s="133"/>
      <c r="Q17" s="46"/>
      <c r="R17" s="179"/>
      <c r="S17" s="46"/>
    </row>
    <row r="18" spans="1:19" ht="15.75" customHeight="1">
      <c r="A18" s="168"/>
      <c r="B18" s="47"/>
      <c r="C18" s="173"/>
      <c r="D18" s="47"/>
      <c r="E18" s="173"/>
      <c r="F18" s="171"/>
      <c r="G18" s="176"/>
      <c r="H18" s="47"/>
      <c r="I18" s="173"/>
      <c r="J18" s="178"/>
      <c r="K18" s="180"/>
      <c r="L18" s="182"/>
      <c r="M18" s="48"/>
      <c r="N18" s="178"/>
      <c r="O18" s="180"/>
      <c r="P18" s="182"/>
      <c r="Q18" s="48"/>
      <c r="R18" s="178"/>
      <c r="S18" s="48"/>
    </row>
    <row r="19" spans="1:19" ht="15.75" customHeight="1">
      <c r="A19" s="169"/>
      <c r="B19" s="45"/>
      <c r="C19" s="174"/>
      <c r="D19" s="45"/>
      <c r="E19" s="174"/>
      <c r="F19" s="172"/>
      <c r="G19" s="177"/>
      <c r="H19" s="45"/>
      <c r="I19" s="174"/>
      <c r="J19" s="179"/>
      <c r="K19" s="181"/>
      <c r="L19" s="133"/>
      <c r="M19" s="46"/>
      <c r="N19" s="179"/>
      <c r="O19" s="181"/>
      <c r="P19" s="133"/>
      <c r="Q19" s="46"/>
      <c r="R19" s="179"/>
      <c r="S19" s="46"/>
    </row>
    <row r="20" spans="1:19" ht="15.75" customHeight="1">
      <c r="A20" s="168"/>
      <c r="B20" s="47"/>
      <c r="C20" s="173"/>
      <c r="D20" s="47"/>
      <c r="E20" s="173"/>
      <c r="F20" s="171"/>
      <c r="G20" s="176"/>
      <c r="H20" s="47"/>
      <c r="I20" s="173"/>
      <c r="J20" s="178"/>
      <c r="K20" s="180"/>
      <c r="L20" s="182"/>
      <c r="M20" s="48"/>
      <c r="N20" s="178"/>
      <c r="O20" s="180"/>
      <c r="P20" s="182"/>
      <c r="Q20" s="48"/>
      <c r="R20" s="178"/>
      <c r="S20" s="48"/>
    </row>
    <row r="21" spans="1:19" ht="15.75" customHeight="1">
      <c r="A21" s="169"/>
      <c r="B21" s="45"/>
      <c r="C21" s="174"/>
      <c r="D21" s="45"/>
      <c r="E21" s="174"/>
      <c r="F21" s="172"/>
      <c r="G21" s="177"/>
      <c r="H21" s="45"/>
      <c r="I21" s="174"/>
      <c r="J21" s="179"/>
      <c r="K21" s="181"/>
      <c r="L21" s="133"/>
      <c r="M21" s="46"/>
      <c r="N21" s="179"/>
      <c r="O21" s="181"/>
      <c r="P21" s="133"/>
      <c r="Q21" s="46"/>
      <c r="R21" s="179"/>
      <c r="S21" s="46"/>
    </row>
    <row r="22" spans="1:19" ht="15.75" customHeight="1">
      <c r="A22" s="168"/>
      <c r="B22" s="47"/>
      <c r="C22" s="173"/>
      <c r="D22" s="47"/>
      <c r="E22" s="173"/>
      <c r="F22" s="171"/>
      <c r="G22" s="176"/>
      <c r="H22" s="47"/>
      <c r="I22" s="173"/>
      <c r="J22" s="178"/>
      <c r="K22" s="180"/>
      <c r="L22" s="182"/>
      <c r="M22" s="48"/>
      <c r="N22" s="178"/>
      <c r="O22" s="180"/>
      <c r="P22" s="182"/>
      <c r="Q22" s="48"/>
      <c r="R22" s="178"/>
      <c r="S22" s="48"/>
    </row>
    <row r="23" spans="1:19" ht="15.75" customHeight="1">
      <c r="A23" s="169"/>
      <c r="B23" s="45"/>
      <c r="C23" s="174"/>
      <c r="D23" s="45"/>
      <c r="E23" s="174"/>
      <c r="F23" s="172"/>
      <c r="G23" s="177"/>
      <c r="H23" s="45"/>
      <c r="I23" s="174"/>
      <c r="J23" s="179"/>
      <c r="K23" s="181"/>
      <c r="L23" s="133"/>
      <c r="M23" s="46"/>
      <c r="N23" s="179"/>
      <c r="O23" s="181"/>
      <c r="P23" s="133"/>
      <c r="Q23" s="46"/>
      <c r="R23" s="179"/>
      <c r="S23" s="46"/>
    </row>
    <row r="24" spans="1:19" ht="15.75" customHeight="1">
      <c r="A24" s="168"/>
      <c r="B24" s="47"/>
      <c r="C24" s="173"/>
      <c r="D24" s="47"/>
      <c r="E24" s="173"/>
      <c r="F24" s="171"/>
      <c r="G24" s="176"/>
      <c r="H24" s="47"/>
      <c r="I24" s="173"/>
      <c r="J24" s="178"/>
      <c r="K24" s="180"/>
      <c r="L24" s="182"/>
      <c r="M24" s="48"/>
      <c r="N24" s="178"/>
      <c r="O24" s="180"/>
      <c r="P24" s="182"/>
      <c r="Q24" s="48"/>
      <c r="R24" s="178"/>
      <c r="S24" s="48"/>
    </row>
    <row r="25" spans="1:19" ht="15.75" customHeight="1">
      <c r="A25" s="169"/>
      <c r="B25" s="45"/>
      <c r="C25" s="174"/>
      <c r="D25" s="45"/>
      <c r="E25" s="174"/>
      <c r="F25" s="172"/>
      <c r="G25" s="177"/>
      <c r="H25" s="45"/>
      <c r="I25" s="174"/>
      <c r="J25" s="179"/>
      <c r="K25" s="181"/>
      <c r="L25" s="133"/>
      <c r="M25" s="46"/>
      <c r="N25" s="179"/>
      <c r="O25" s="181"/>
      <c r="P25" s="133"/>
      <c r="Q25" s="46"/>
      <c r="R25" s="179"/>
      <c r="S25" s="46"/>
    </row>
    <row r="26" spans="1:19" ht="15.75" customHeight="1">
      <c r="A26" s="168"/>
      <c r="B26" s="47"/>
      <c r="C26" s="173"/>
      <c r="D26" s="47"/>
      <c r="E26" s="173"/>
      <c r="F26" s="171"/>
      <c r="G26" s="176"/>
      <c r="H26" s="47"/>
      <c r="I26" s="173"/>
      <c r="J26" s="178"/>
      <c r="K26" s="180"/>
      <c r="L26" s="182"/>
      <c r="M26" s="48"/>
      <c r="N26" s="178"/>
      <c r="O26" s="180"/>
      <c r="P26" s="182"/>
      <c r="Q26" s="48"/>
      <c r="R26" s="178"/>
      <c r="S26" s="48"/>
    </row>
    <row r="27" spans="1:19" ht="15.75" customHeight="1">
      <c r="A27" s="169"/>
      <c r="B27" s="45"/>
      <c r="C27" s="174"/>
      <c r="D27" s="45"/>
      <c r="E27" s="174"/>
      <c r="F27" s="172"/>
      <c r="G27" s="177"/>
      <c r="H27" s="45"/>
      <c r="I27" s="174"/>
      <c r="J27" s="179"/>
      <c r="K27" s="181"/>
      <c r="L27" s="133"/>
      <c r="M27" s="46"/>
      <c r="N27" s="179"/>
      <c r="O27" s="181"/>
      <c r="P27" s="133"/>
      <c r="Q27" s="46"/>
      <c r="R27" s="179"/>
      <c r="S27" s="46"/>
    </row>
    <row r="28" spans="1:19" ht="15.75" customHeight="1">
      <c r="A28" s="168"/>
      <c r="B28" s="47"/>
      <c r="C28" s="173"/>
      <c r="D28" s="47"/>
      <c r="E28" s="173"/>
      <c r="F28" s="171"/>
      <c r="G28" s="176"/>
      <c r="H28" s="47"/>
      <c r="I28" s="173"/>
      <c r="J28" s="178"/>
      <c r="K28" s="180"/>
      <c r="L28" s="182"/>
      <c r="M28" s="48"/>
      <c r="N28" s="178"/>
      <c r="O28" s="180"/>
      <c r="P28" s="182"/>
      <c r="Q28" s="48"/>
      <c r="R28" s="178"/>
      <c r="S28" s="48"/>
    </row>
    <row r="29" spans="1:19" ht="15.75" customHeight="1">
      <c r="A29" s="169"/>
      <c r="B29" s="45"/>
      <c r="C29" s="174"/>
      <c r="D29" s="45"/>
      <c r="E29" s="174"/>
      <c r="F29" s="172"/>
      <c r="G29" s="177"/>
      <c r="H29" s="45"/>
      <c r="I29" s="174"/>
      <c r="J29" s="179"/>
      <c r="K29" s="181"/>
      <c r="L29" s="133"/>
      <c r="M29" s="46"/>
      <c r="N29" s="179"/>
      <c r="O29" s="181"/>
      <c r="P29" s="133"/>
      <c r="Q29" s="46"/>
      <c r="R29" s="179"/>
      <c r="S29" s="46"/>
    </row>
    <row r="30" spans="1:19" ht="15.75" customHeight="1">
      <c r="A30" s="168"/>
      <c r="B30" s="47"/>
      <c r="C30" s="173"/>
      <c r="D30" s="47"/>
      <c r="E30" s="173"/>
      <c r="F30" s="171"/>
      <c r="G30" s="176"/>
      <c r="H30" s="47"/>
      <c r="I30" s="173"/>
      <c r="J30" s="178"/>
      <c r="K30" s="180"/>
      <c r="L30" s="182"/>
      <c r="M30" s="48"/>
      <c r="N30" s="178"/>
      <c r="O30" s="180"/>
      <c r="P30" s="182"/>
      <c r="Q30" s="48"/>
      <c r="R30" s="178"/>
      <c r="S30" s="48"/>
    </row>
    <row r="31" spans="1:19" ht="15.75" customHeight="1">
      <c r="A31" s="169"/>
      <c r="B31" s="45"/>
      <c r="C31" s="174"/>
      <c r="D31" s="45"/>
      <c r="E31" s="174"/>
      <c r="F31" s="172"/>
      <c r="G31" s="177"/>
      <c r="H31" s="45"/>
      <c r="I31" s="174"/>
      <c r="J31" s="179"/>
      <c r="K31" s="181"/>
      <c r="L31" s="133"/>
      <c r="M31" s="46"/>
      <c r="N31" s="179"/>
      <c r="O31" s="181"/>
      <c r="P31" s="133"/>
      <c r="Q31" s="46"/>
      <c r="R31" s="179"/>
      <c r="S31" s="46"/>
    </row>
    <row r="32" spans="1:19" ht="15.75" customHeight="1">
      <c r="A32" s="168"/>
      <c r="B32" s="47"/>
      <c r="C32" s="173"/>
      <c r="D32" s="47"/>
      <c r="E32" s="173"/>
      <c r="F32" s="171"/>
      <c r="G32" s="176"/>
      <c r="H32" s="47"/>
      <c r="I32" s="173"/>
      <c r="J32" s="178"/>
      <c r="K32" s="180"/>
      <c r="L32" s="182"/>
      <c r="M32" s="48"/>
      <c r="N32" s="178"/>
      <c r="O32" s="180"/>
      <c r="P32" s="182"/>
      <c r="Q32" s="48"/>
      <c r="R32" s="178"/>
      <c r="S32" s="48"/>
    </row>
    <row r="33" spans="1:19" ht="15.75" customHeight="1">
      <c r="A33" s="169"/>
      <c r="B33" s="45"/>
      <c r="C33" s="174"/>
      <c r="D33" s="45"/>
      <c r="E33" s="174"/>
      <c r="F33" s="172"/>
      <c r="G33" s="177"/>
      <c r="H33" s="45"/>
      <c r="I33" s="174"/>
      <c r="J33" s="179"/>
      <c r="K33" s="181"/>
      <c r="L33" s="133"/>
      <c r="M33" s="46"/>
      <c r="N33" s="179"/>
      <c r="O33" s="181"/>
      <c r="P33" s="133"/>
      <c r="Q33" s="46"/>
      <c r="R33" s="179"/>
      <c r="S33" s="46"/>
    </row>
    <row r="34" spans="1:19" ht="15.75" customHeight="1">
      <c r="A34" s="168"/>
      <c r="B34" s="47"/>
      <c r="C34" s="173"/>
      <c r="D34" s="47"/>
      <c r="E34" s="173"/>
      <c r="F34" s="171"/>
      <c r="G34" s="176"/>
      <c r="H34" s="47"/>
      <c r="I34" s="173"/>
      <c r="J34" s="178"/>
      <c r="K34" s="180"/>
      <c r="L34" s="182"/>
      <c r="M34" s="48"/>
      <c r="N34" s="178"/>
      <c r="O34" s="180"/>
      <c r="P34" s="182"/>
      <c r="Q34" s="48"/>
      <c r="R34" s="178"/>
      <c r="S34" s="48"/>
    </row>
    <row r="35" spans="1:19" ht="15.75" customHeight="1">
      <c r="A35" s="169"/>
      <c r="B35" s="45"/>
      <c r="C35" s="174"/>
      <c r="D35" s="45"/>
      <c r="E35" s="174"/>
      <c r="F35" s="172"/>
      <c r="G35" s="177"/>
      <c r="H35" s="45"/>
      <c r="I35" s="174"/>
      <c r="J35" s="179"/>
      <c r="K35" s="181"/>
      <c r="L35" s="133"/>
      <c r="M35" s="46"/>
      <c r="N35" s="179"/>
      <c r="O35" s="181"/>
      <c r="P35" s="133"/>
      <c r="Q35" s="46"/>
      <c r="R35" s="179"/>
      <c r="S35" s="46"/>
    </row>
    <row r="36" spans="1:19" ht="13.5" customHeight="1" thickBot="1">
      <c r="A36" s="170" t="s">
        <v>153</v>
      </c>
      <c r="B36" s="302">
        <f>SUM(B6:B10)</f>
        <v>6.1934400000000007</v>
      </c>
      <c r="C36" s="303">
        <f t="shared" ref="C36:Q36" si="0">SUM(C6:C10)</f>
        <v>27.127267200000002</v>
      </c>
      <c r="D36" s="302">
        <f t="shared" si="0"/>
        <v>28.2348</v>
      </c>
      <c r="E36" s="303">
        <f t="shared" si="0"/>
        <v>123.668424</v>
      </c>
      <c r="F36" s="302" t="s">
        <v>278</v>
      </c>
      <c r="G36" s="303" t="s">
        <v>277</v>
      </c>
      <c r="H36" s="302">
        <f t="shared" si="0"/>
        <v>1.4044879645036052</v>
      </c>
      <c r="I36" s="303">
        <f t="shared" si="0"/>
        <v>6.1516572845257906</v>
      </c>
      <c r="J36" s="302">
        <f t="shared" si="0"/>
        <v>455.20521551525792</v>
      </c>
      <c r="K36" s="303">
        <f t="shared" si="0"/>
        <v>628.44584467548111</v>
      </c>
      <c r="L36" s="302">
        <f t="shared" si="0"/>
        <v>122.62135146900657</v>
      </c>
      <c r="M36" s="303">
        <f t="shared" si="0"/>
        <v>166.39599991221019</v>
      </c>
      <c r="N36" s="302">
        <f t="shared" si="0"/>
        <v>12.479995804625554</v>
      </c>
      <c r="O36" s="303">
        <f t="shared" si="0"/>
        <v>17.514957760345734</v>
      </c>
      <c r="P36" s="302">
        <f t="shared" si="0"/>
        <v>0.31482471766108805</v>
      </c>
      <c r="Q36" s="303">
        <f t="shared" si="0"/>
        <v>1.3789322633555658</v>
      </c>
      <c r="R36" s="302" t="s">
        <v>261</v>
      </c>
      <c r="S36" s="303" t="s">
        <v>261</v>
      </c>
    </row>
    <row r="37" spans="1:19" ht="26.45" customHeight="1">
      <c r="A37" s="817" t="s">
        <v>211</v>
      </c>
      <c r="B37" s="818"/>
      <c r="C37" s="818"/>
      <c r="D37" s="818"/>
      <c r="E37" s="818"/>
      <c r="F37" s="818"/>
      <c r="G37" s="818"/>
      <c r="H37" s="818"/>
      <c r="I37" s="818"/>
      <c r="J37" s="818"/>
      <c r="K37" s="818"/>
      <c r="L37" s="818"/>
      <c r="M37" s="818"/>
      <c r="N37" s="818"/>
      <c r="O37" s="818"/>
      <c r="P37" s="818"/>
      <c r="Q37" s="818"/>
      <c r="R37" s="818"/>
      <c r="S37" s="819"/>
    </row>
    <row r="38" spans="1:19" ht="27.6" customHeight="1"/>
  </sheetData>
  <customSheetViews>
    <customSheetView guid="{7EECEA86-8D89-42F2-BCED-43692B4A0FC9}" showPageBreaks="1" showRuler="0">
      <selection activeCell="W8" sqref="W8"/>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2-D:  Page &amp;P&amp;R&amp;"Times New Roman,Regular"&amp;8Printed &amp;D &amp;T</oddFooter>
      </headerFooter>
    </customSheetView>
  </customSheetViews>
  <mergeCells count="14">
    <mergeCell ref="R4:S4"/>
    <mergeCell ref="A37:S37"/>
    <mergeCell ref="A1:S1"/>
    <mergeCell ref="A3:S3"/>
    <mergeCell ref="A4:A5"/>
    <mergeCell ref="A2:S2"/>
    <mergeCell ref="P4:Q4"/>
    <mergeCell ref="B4:C4"/>
    <mergeCell ref="D4:E4"/>
    <mergeCell ref="F4:G4"/>
    <mergeCell ref="H4:I4"/>
    <mergeCell ref="J4:K4"/>
    <mergeCell ref="L4:M4"/>
    <mergeCell ref="N4:O4"/>
  </mergeCells>
  <phoneticPr fontId="4" type="noConversion"/>
  <printOptions horizontalCentered="1" verticalCentered="1"/>
  <pageMargins left="0.5" right="0.5" top="0.5" bottom="0.5" header="0.35" footer="0.35"/>
  <pageSetup scale="82"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5/3/2016&amp;C&amp;8Table 2-D:  Page &amp;P&amp;R&amp;8Printed &amp;D &amp;T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U37"/>
  <sheetViews>
    <sheetView workbookViewId="0">
      <selection sqref="A1:S1"/>
    </sheetView>
  </sheetViews>
  <sheetFormatPr defaultColWidth="8.85546875" defaultRowHeight="12.75"/>
  <cols>
    <col min="1" max="1" width="9.42578125" style="14" customWidth="1"/>
    <col min="2" max="19" width="7.140625" style="14" customWidth="1"/>
    <col min="20" max="29" width="7.42578125" style="14" customWidth="1"/>
    <col min="30" max="16384" width="8.85546875" style="14"/>
  </cols>
  <sheetData>
    <row r="1" spans="1:21" ht="23.25" customHeight="1">
      <c r="A1" s="820" t="s">
        <v>173</v>
      </c>
      <c r="B1" s="807"/>
      <c r="C1" s="807"/>
      <c r="D1" s="807"/>
      <c r="E1" s="807"/>
      <c r="F1" s="807"/>
      <c r="G1" s="807"/>
      <c r="H1" s="807"/>
      <c r="I1" s="807"/>
      <c r="J1" s="807"/>
      <c r="K1" s="807"/>
      <c r="L1" s="807"/>
      <c r="M1" s="807"/>
      <c r="N1" s="807"/>
      <c r="O1" s="807"/>
      <c r="P1" s="807"/>
      <c r="Q1" s="807"/>
      <c r="R1" s="807"/>
      <c r="S1" s="807"/>
      <c r="T1" s="16"/>
      <c r="U1" s="16"/>
    </row>
    <row r="2" spans="1:21" ht="52.5" customHeight="1" thickBot="1">
      <c r="A2" s="829" t="s">
        <v>212</v>
      </c>
      <c r="B2" s="826"/>
      <c r="C2" s="826"/>
      <c r="D2" s="826"/>
      <c r="E2" s="826"/>
      <c r="F2" s="826"/>
      <c r="G2" s="826"/>
      <c r="H2" s="826"/>
      <c r="I2" s="826"/>
      <c r="J2" s="826"/>
      <c r="K2" s="826"/>
      <c r="L2" s="826"/>
      <c r="M2" s="826"/>
      <c r="N2" s="826"/>
      <c r="O2" s="826"/>
      <c r="P2" s="826"/>
      <c r="Q2" s="826"/>
      <c r="R2" s="826"/>
      <c r="S2" s="826"/>
    </row>
    <row r="3" spans="1:21" ht="14.25" customHeight="1">
      <c r="A3" s="823" t="s">
        <v>4</v>
      </c>
      <c r="B3" s="827" t="s">
        <v>67</v>
      </c>
      <c r="C3" s="816"/>
      <c r="D3" s="827" t="s">
        <v>9</v>
      </c>
      <c r="E3" s="816"/>
      <c r="F3" s="815" t="s">
        <v>68</v>
      </c>
      <c r="G3" s="828"/>
      <c r="H3" s="827" t="s">
        <v>11</v>
      </c>
      <c r="I3" s="816"/>
      <c r="J3" s="815" t="s">
        <v>205</v>
      </c>
      <c r="K3" s="828"/>
      <c r="L3" s="827" t="s">
        <v>206</v>
      </c>
      <c r="M3" s="816"/>
      <c r="N3" s="827" t="s">
        <v>207</v>
      </c>
      <c r="O3" s="816"/>
      <c r="P3" s="827" t="s">
        <v>148</v>
      </c>
      <c r="Q3" s="816"/>
      <c r="R3" s="827" t="s">
        <v>147</v>
      </c>
      <c r="S3" s="816"/>
    </row>
    <row r="4" spans="1:21" ht="13.5" customHeight="1">
      <c r="A4" s="830"/>
      <c r="B4" s="163" t="s">
        <v>12</v>
      </c>
      <c r="C4" s="118" t="s">
        <v>13</v>
      </c>
      <c r="D4" s="163" t="s">
        <v>12</v>
      </c>
      <c r="E4" s="118" t="s">
        <v>13</v>
      </c>
      <c r="F4" s="184" t="s">
        <v>12</v>
      </c>
      <c r="G4" s="183" t="s">
        <v>13</v>
      </c>
      <c r="H4" s="163" t="s">
        <v>12</v>
      </c>
      <c r="I4" s="118" t="s">
        <v>13</v>
      </c>
      <c r="J4" s="184" t="s">
        <v>12</v>
      </c>
      <c r="K4" s="183" t="s">
        <v>13</v>
      </c>
      <c r="L4" s="163" t="s">
        <v>12</v>
      </c>
      <c r="M4" s="118" t="s">
        <v>13</v>
      </c>
      <c r="N4" s="163" t="s">
        <v>12</v>
      </c>
      <c r="O4" s="118" t="s">
        <v>13</v>
      </c>
      <c r="P4" s="163" t="s">
        <v>12</v>
      </c>
      <c r="Q4" s="118" t="s">
        <v>13</v>
      </c>
      <c r="R4" s="163" t="s">
        <v>12</v>
      </c>
      <c r="S4" s="118" t="s">
        <v>13</v>
      </c>
    </row>
    <row r="5" spans="1:21" ht="16.5" customHeight="1">
      <c r="A5" s="168">
        <v>1</v>
      </c>
      <c r="B5" s="274" t="s">
        <v>262</v>
      </c>
      <c r="C5" s="283" t="s">
        <v>262</v>
      </c>
      <c r="D5" s="274" t="s">
        <v>262</v>
      </c>
      <c r="E5" s="283" t="s">
        <v>262</v>
      </c>
      <c r="F5" s="274" t="s">
        <v>262</v>
      </c>
      <c r="G5" s="283" t="s">
        <v>262</v>
      </c>
      <c r="H5" s="274" t="s">
        <v>262</v>
      </c>
      <c r="I5" s="283" t="s">
        <v>262</v>
      </c>
      <c r="J5" s="275">
        <f>'Table 1 - Emissions Summary'!$F$11</f>
        <v>43.326934748404305</v>
      </c>
      <c r="K5" s="276">
        <f>'Table 1 - Emissions Summary'!$G$11</f>
        <v>62.37538264451932</v>
      </c>
      <c r="L5" s="277">
        <f>'Table 1 - Emissions Summary'!$F$10</f>
        <v>11.70209420814208</v>
      </c>
      <c r="M5" s="119">
        <f>'Table 1 - Emissions Summary'!$G$10</f>
        <v>16.848053630644184</v>
      </c>
      <c r="N5" s="277">
        <f>'Table 1 - Emissions Summary'!$F$9</f>
        <v>1.2314030948608472</v>
      </c>
      <c r="O5" s="119">
        <f>'Table 1 - Emissions Summary'!$G$9</f>
        <v>1.7858210300642845</v>
      </c>
      <c r="P5" s="274" t="s">
        <v>262</v>
      </c>
      <c r="Q5" s="283" t="s">
        <v>262</v>
      </c>
      <c r="R5" s="274" t="s">
        <v>262</v>
      </c>
      <c r="S5" s="283" t="s">
        <v>262</v>
      </c>
    </row>
    <row r="6" spans="1:21" ht="16.5" customHeight="1">
      <c r="A6" s="169">
        <v>2</v>
      </c>
      <c r="B6" s="284" t="s">
        <v>262</v>
      </c>
      <c r="C6" s="285" t="s">
        <v>262</v>
      </c>
      <c r="D6" s="284" t="s">
        <v>262</v>
      </c>
      <c r="E6" s="285" t="s">
        <v>262</v>
      </c>
      <c r="F6" s="284" t="s">
        <v>262</v>
      </c>
      <c r="G6" s="285" t="s">
        <v>262</v>
      </c>
      <c r="H6" s="284" t="s">
        <v>262</v>
      </c>
      <c r="I6" s="285" t="s">
        <v>262</v>
      </c>
      <c r="J6" s="278">
        <f>'Table 1 - Emissions Summary'!$F$14</f>
        <v>25.684276062971911</v>
      </c>
      <c r="K6" s="279">
        <f>'Table 1 - Emissions Summary'!$G$14</f>
        <v>22.635872153776212</v>
      </c>
      <c r="L6" s="280">
        <f>'Table 1 - Emissions Summary'!$F$13</f>
        <v>7.6724747905338679</v>
      </c>
      <c r="M6" s="120">
        <f>'Table 1 - Emissions Summary'!$G$13</f>
        <v>6.8073625415844816</v>
      </c>
      <c r="N6" s="280">
        <f>'Table 1 - Emissions Summary'!$F$12</f>
        <v>0.73961497582296853</v>
      </c>
      <c r="O6" s="120">
        <f>'Table 1 - Emissions Summary'!$G$12</f>
        <v>0.66411257947794167</v>
      </c>
      <c r="P6" s="284" t="s">
        <v>262</v>
      </c>
      <c r="Q6" s="285" t="s">
        <v>262</v>
      </c>
      <c r="R6" s="284" t="s">
        <v>262</v>
      </c>
      <c r="S6" s="285" t="s">
        <v>262</v>
      </c>
    </row>
    <row r="7" spans="1:21" ht="16.5" customHeight="1">
      <c r="A7" s="168">
        <v>3</v>
      </c>
      <c r="B7" s="274" t="s">
        <v>262</v>
      </c>
      <c r="C7" s="283" t="s">
        <v>262</v>
      </c>
      <c r="D7" s="274" t="s">
        <v>262</v>
      </c>
      <c r="E7" s="283" t="s">
        <v>262</v>
      </c>
      <c r="F7" s="281">
        <f>'Table 1 - Emissions Summary'!$F$15</f>
        <v>6.9237066501531102</v>
      </c>
      <c r="G7" s="282">
        <f>'Table 1 - Emissions Summary'!$G$15</f>
        <v>30.325835127670622</v>
      </c>
      <c r="H7" s="274" t="s">
        <v>262</v>
      </c>
      <c r="I7" s="283" t="s">
        <v>262</v>
      </c>
      <c r="J7" s="274" t="s">
        <v>262</v>
      </c>
      <c r="K7" s="283" t="s">
        <v>262</v>
      </c>
      <c r="L7" s="274" t="s">
        <v>262</v>
      </c>
      <c r="M7" s="283" t="s">
        <v>262</v>
      </c>
      <c r="N7" s="274" t="s">
        <v>262</v>
      </c>
      <c r="O7" s="283" t="s">
        <v>262</v>
      </c>
      <c r="P7" s="277">
        <f>'Table 1 - Emissions Summary'!$F$17</f>
        <v>0.14058966529827779</v>
      </c>
      <c r="Q7" s="119">
        <f>'Table 1 - Emissions Summary'!$G$17</f>
        <v>0.61578273400645678</v>
      </c>
      <c r="R7" s="274" t="s">
        <v>262</v>
      </c>
      <c r="S7" s="283" t="s">
        <v>262</v>
      </c>
    </row>
    <row r="8" spans="1:21" ht="16.5" customHeight="1">
      <c r="A8" s="169">
        <v>4</v>
      </c>
      <c r="B8" s="284" t="s">
        <v>262</v>
      </c>
      <c r="C8" s="285" t="s">
        <v>262</v>
      </c>
      <c r="D8" s="284" t="s">
        <v>262</v>
      </c>
      <c r="E8" s="285" t="s">
        <v>262</v>
      </c>
      <c r="F8" s="284" t="s">
        <v>276</v>
      </c>
      <c r="G8" s="285" t="s">
        <v>272</v>
      </c>
      <c r="H8" s="284" t="s">
        <v>262</v>
      </c>
      <c r="I8" s="285" t="s">
        <v>262</v>
      </c>
      <c r="J8" s="284" t="s">
        <v>262</v>
      </c>
      <c r="K8" s="285" t="s">
        <v>262</v>
      </c>
      <c r="L8" s="284" t="s">
        <v>262</v>
      </c>
      <c r="M8" s="285" t="s">
        <v>262</v>
      </c>
      <c r="N8" s="284" t="s">
        <v>262</v>
      </c>
      <c r="O8" s="285" t="s">
        <v>262</v>
      </c>
      <c r="P8" s="284" t="s">
        <v>262</v>
      </c>
      <c r="Q8" s="285" t="s">
        <v>262</v>
      </c>
      <c r="R8" s="284" t="s">
        <v>262</v>
      </c>
      <c r="S8" s="285" t="s">
        <v>262</v>
      </c>
    </row>
    <row r="9" spans="1:21" ht="16.5" customHeight="1">
      <c r="A9" s="168">
        <v>5</v>
      </c>
      <c r="B9" s="274">
        <f>'2-D'!B10</f>
        <v>6.1934400000000007</v>
      </c>
      <c r="C9" s="281">
        <f>'2-D'!C10</f>
        <v>27.127267200000002</v>
      </c>
      <c r="D9" s="274">
        <f>'2-D'!D10</f>
        <v>28.2348</v>
      </c>
      <c r="E9" s="281">
        <f>'2-D'!E10</f>
        <v>123.668424</v>
      </c>
      <c r="F9" s="274" t="str">
        <f>'2-D'!F10</f>
        <v>-</v>
      </c>
      <c r="G9" s="281" t="str">
        <f>'2-D'!G10</f>
        <v xml:space="preserve"> -</v>
      </c>
      <c r="H9" s="274">
        <f>'2-D'!H10</f>
        <v>1.4044879645036052</v>
      </c>
      <c r="I9" s="281">
        <f>'2-D'!I10</f>
        <v>6.1516572845257906</v>
      </c>
      <c r="J9" s="274">
        <f>'2-D'!J10</f>
        <v>9.2716167664670654E-2</v>
      </c>
      <c r="K9" s="281">
        <f>'2-D'!K10</f>
        <v>0.4060968143712575</v>
      </c>
      <c r="L9" s="274">
        <f>'2-D'!L10</f>
        <v>9.2716167664670654E-2</v>
      </c>
      <c r="M9" s="281">
        <f>'2-D'!M10</f>
        <v>0.4060968143712575</v>
      </c>
      <c r="N9" s="274">
        <f>'2-D'!N10</f>
        <v>9.2716167664670654E-2</v>
      </c>
      <c r="O9" s="281">
        <f>'2-D'!O10</f>
        <v>0.4060968143712575</v>
      </c>
      <c r="P9" s="274" t="str">
        <f>'2-D'!P10</f>
        <v>-</v>
      </c>
      <c r="Q9" s="281" t="str">
        <f>'2-D'!Q10</f>
        <v xml:space="preserve"> -</v>
      </c>
      <c r="R9" s="274" t="str">
        <f>'2-D'!R10</f>
        <v>-</v>
      </c>
      <c r="S9" s="283" t="str">
        <f>'2-D'!S10</f>
        <v xml:space="preserve"> -</v>
      </c>
    </row>
    <row r="10" spans="1:21" ht="16.5" customHeight="1">
      <c r="A10" s="169"/>
      <c r="B10" s="45"/>
      <c r="C10" s="174"/>
      <c r="D10" s="45"/>
      <c r="E10" s="174"/>
      <c r="F10" s="172"/>
      <c r="G10" s="177"/>
      <c r="H10" s="45"/>
      <c r="I10" s="174"/>
      <c r="J10" s="179"/>
      <c r="K10" s="181"/>
      <c r="L10" s="133"/>
      <c r="M10" s="46"/>
      <c r="N10" s="133"/>
      <c r="O10" s="46"/>
      <c r="P10" s="133"/>
      <c r="Q10" s="46"/>
      <c r="R10" s="133"/>
      <c r="S10" s="46"/>
    </row>
    <row r="11" spans="1:21" ht="16.5" customHeight="1">
      <c r="A11" s="168"/>
      <c r="B11" s="47"/>
      <c r="C11" s="173"/>
      <c r="D11" s="47"/>
      <c r="E11" s="173"/>
      <c r="F11" s="171"/>
      <c r="G11" s="176"/>
      <c r="H11" s="47"/>
      <c r="I11" s="173"/>
      <c r="J11" s="178"/>
      <c r="K11" s="180"/>
      <c r="L11" s="182"/>
      <c r="M11" s="48"/>
      <c r="N11" s="182"/>
      <c r="O11" s="48"/>
      <c r="P11" s="182"/>
      <c r="Q11" s="48"/>
      <c r="R11" s="182"/>
      <c r="S11" s="48"/>
    </row>
    <row r="12" spans="1:21" ht="16.5" customHeight="1">
      <c r="A12" s="169"/>
      <c r="B12" s="45"/>
      <c r="C12" s="174"/>
      <c r="D12" s="45"/>
      <c r="E12" s="174"/>
      <c r="F12" s="172"/>
      <c r="G12" s="177"/>
      <c r="H12" s="45"/>
      <c r="I12" s="174"/>
      <c r="J12" s="179"/>
      <c r="K12" s="181"/>
      <c r="L12" s="133"/>
      <c r="M12" s="46"/>
      <c r="N12" s="133"/>
      <c r="O12" s="46"/>
      <c r="P12" s="133"/>
      <c r="Q12" s="46"/>
      <c r="R12" s="133"/>
      <c r="S12" s="46"/>
    </row>
    <row r="13" spans="1:21" ht="16.5" customHeight="1">
      <c r="A13" s="168"/>
      <c r="B13" s="47"/>
      <c r="C13" s="173"/>
      <c r="D13" s="47"/>
      <c r="E13" s="173"/>
      <c r="F13" s="171"/>
      <c r="G13" s="176"/>
      <c r="H13" s="47"/>
      <c r="I13" s="173"/>
      <c r="J13" s="178"/>
      <c r="K13" s="180"/>
      <c r="L13" s="182"/>
      <c r="M13" s="48"/>
      <c r="N13" s="182"/>
      <c r="O13" s="48"/>
      <c r="P13" s="182"/>
      <c r="Q13" s="48"/>
      <c r="R13" s="182"/>
      <c r="S13" s="48"/>
    </row>
    <row r="14" spans="1:21" ht="16.5" customHeight="1">
      <c r="A14" s="169"/>
      <c r="B14" s="45"/>
      <c r="C14" s="174"/>
      <c r="D14" s="45"/>
      <c r="E14" s="174"/>
      <c r="F14" s="172"/>
      <c r="G14" s="177"/>
      <c r="H14" s="45"/>
      <c r="I14" s="174"/>
      <c r="J14" s="179"/>
      <c r="K14" s="181"/>
      <c r="L14" s="133"/>
      <c r="M14" s="46"/>
      <c r="N14" s="133"/>
      <c r="O14" s="46"/>
      <c r="P14" s="133"/>
      <c r="Q14" s="46"/>
      <c r="R14" s="133"/>
      <c r="S14" s="46"/>
    </row>
    <row r="15" spans="1:21" ht="16.5" customHeight="1">
      <c r="A15" s="168"/>
      <c r="B15" s="47"/>
      <c r="C15" s="173"/>
      <c r="D15" s="47"/>
      <c r="E15" s="173"/>
      <c r="F15" s="171"/>
      <c r="G15" s="176"/>
      <c r="H15" s="47"/>
      <c r="I15" s="173"/>
      <c r="J15" s="178"/>
      <c r="K15" s="180"/>
      <c r="L15" s="182"/>
      <c r="M15" s="48"/>
      <c r="N15" s="182"/>
      <c r="O15" s="48"/>
      <c r="P15" s="182"/>
      <c r="Q15" s="48"/>
      <c r="R15" s="182"/>
      <c r="S15" s="48"/>
    </row>
    <row r="16" spans="1:21" ht="16.5" customHeight="1">
      <c r="A16" s="169"/>
      <c r="B16" s="45"/>
      <c r="C16" s="174"/>
      <c r="D16" s="45"/>
      <c r="E16" s="174"/>
      <c r="F16" s="172"/>
      <c r="G16" s="177"/>
      <c r="H16" s="45"/>
      <c r="I16" s="174"/>
      <c r="J16" s="179"/>
      <c r="K16" s="181"/>
      <c r="L16" s="133"/>
      <c r="M16" s="46"/>
      <c r="N16" s="133"/>
      <c r="O16" s="46"/>
      <c r="P16" s="133"/>
      <c r="Q16" s="46"/>
      <c r="R16" s="133"/>
      <c r="S16" s="46"/>
    </row>
    <row r="17" spans="1:19" ht="16.5" customHeight="1">
      <c r="A17" s="168"/>
      <c r="B17" s="47"/>
      <c r="C17" s="173"/>
      <c r="D17" s="47"/>
      <c r="E17" s="173"/>
      <c r="F17" s="171"/>
      <c r="G17" s="176"/>
      <c r="H17" s="47"/>
      <c r="I17" s="173"/>
      <c r="J17" s="178"/>
      <c r="K17" s="180"/>
      <c r="L17" s="182"/>
      <c r="M17" s="48"/>
      <c r="N17" s="182"/>
      <c r="O17" s="48"/>
      <c r="P17" s="182"/>
      <c r="Q17" s="48"/>
      <c r="R17" s="182"/>
      <c r="S17" s="48"/>
    </row>
    <row r="18" spans="1:19" ht="16.5" customHeight="1">
      <c r="A18" s="169"/>
      <c r="B18" s="45"/>
      <c r="C18" s="174"/>
      <c r="D18" s="45"/>
      <c r="E18" s="174"/>
      <c r="F18" s="172"/>
      <c r="G18" s="177"/>
      <c r="H18" s="45"/>
      <c r="I18" s="174"/>
      <c r="J18" s="179"/>
      <c r="K18" s="181"/>
      <c r="L18" s="133"/>
      <c r="M18" s="46"/>
      <c r="N18" s="133"/>
      <c r="O18" s="46"/>
      <c r="P18" s="133"/>
      <c r="Q18" s="46"/>
      <c r="R18" s="133"/>
      <c r="S18" s="46"/>
    </row>
    <row r="19" spans="1:19" ht="16.5" customHeight="1">
      <c r="A19" s="168"/>
      <c r="B19" s="47"/>
      <c r="C19" s="173"/>
      <c r="D19" s="47"/>
      <c r="E19" s="173"/>
      <c r="F19" s="171"/>
      <c r="G19" s="176"/>
      <c r="H19" s="47"/>
      <c r="I19" s="173"/>
      <c r="J19" s="178"/>
      <c r="K19" s="180"/>
      <c r="L19" s="182"/>
      <c r="M19" s="48"/>
      <c r="N19" s="182"/>
      <c r="O19" s="48"/>
      <c r="P19" s="182"/>
      <c r="Q19" s="48"/>
      <c r="R19" s="182"/>
      <c r="S19" s="48"/>
    </row>
    <row r="20" spans="1:19" ht="16.5" customHeight="1">
      <c r="A20" s="169"/>
      <c r="B20" s="45"/>
      <c r="C20" s="174"/>
      <c r="D20" s="45"/>
      <c r="E20" s="174"/>
      <c r="F20" s="172"/>
      <c r="G20" s="177"/>
      <c r="H20" s="45"/>
      <c r="I20" s="174"/>
      <c r="J20" s="179"/>
      <c r="K20" s="181"/>
      <c r="L20" s="133"/>
      <c r="M20" s="46"/>
      <c r="N20" s="133"/>
      <c r="O20" s="46"/>
      <c r="P20" s="133"/>
      <c r="Q20" s="46"/>
      <c r="R20" s="133"/>
      <c r="S20" s="46"/>
    </row>
    <row r="21" spans="1:19" ht="16.5" customHeight="1">
      <c r="A21" s="168"/>
      <c r="B21" s="47"/>
      <c r="C21" s="173"/>
      <c r="D21" s="47"/>
      <c r="E21" s="173"/>
      <c r="F21" s="171"/>
      <c r="G21" s="176"/>
      <c r="H21" s="47"/>
      <c r="I21" s="173"/>
      <c r="J21" s="178"/>
      <c r="K21" s="180"/>
      <c r="L21" s="182"/>
      <c r="M21" s="48"/>
      <c r="N21" s="182"/>
      <c r="O21" s="48"/>
      <c r="P21" s="182"/>
      <c r="Q21" s="48"/>
      <c r="R21" s="182"/>
      <c r="S21" s="48"/>
    </row>
    <row r="22" spans="1:19" ht="16.5" customHeight="1">
      <c r="A22" s="169"/>
      <c r="B22" s="45"/>
      <c r="C22" s="174"/>
      <c r="D22" s="45"/>
      <c r="E22" s="174"/>
      <c r="F22" s="172"/>
      <c r="G22" s="177"/>
      <c r="H22" s="45"/>
      <c r="I22" s="174"/>
      <c r="J22" s="179"/>
      <c r="K22" s="181"/>
      <c r="L22" s="133"/>
      <c r="M22" s="46"/>
      <c r="N22" s="133"/>
      <c r="O22" s="46"/>
      <c r="P22" s="133"/>
      <c r="Q22" s="46"/>
      <c r="R22" s="133"/>
      <c r="S22" s="46"/>
    </row>
    <row r="23" spans="1:19" ht="16.5" customHeight="1">
      <c r="A23" s="168"/>
      <c r="B23" s="47"/>
      <c r="C23" s="173"/>
      <c r="D23" s="47"/>
      <c r="E23" s="173"/>
      <c r="F23" s="171"/>
      <c r="G23" s="176"/>
      <c r="H23" s="47"/>
      <c r="I23" s="173"/>
      <c r="J23" s="178"/>
      <c r="K23" s="180"/>
      <c r="L23" s="182"/>
      <c r="M23" s="48"/>
      <c r="N23" s="182"/>
      <c r="O23" s="48"/>
      <c r="P23" s="182"/>
      <c r="Q23" s="48"/>
      <c r="R23" s="182"/>
      <c r="S23" s="48"/>
    </row>
    <row r="24" spans="1:19" ht="16.5" customHeight="1">
      <c r="A24" s="169"/>
      <c r="B24" s="45"/>
      <c r="C24" s="174"/>
      <c r="D24" s="45"/>
      <c r="E24" s="174"/>
      <c r="F24" s="172"/>
      <c r="G24" s="177"/>
      <c r="H24" s="45"/>
      <c r="I24" s="174"/>
      <c r="J24" s="179"/>
      <c r="K24" s="181"/>
      <c r="L24" s="133"/>
      <c r="M24" s="46"/>
      <c r="N24" s="133"/>
      <c r="O24" s="46"/>
      <c r="P24" s="133"/>
      <c r="Q24" s="46"/>
      <c r="R24" s="133"/>
      <c r="S24" s="46"/>
    </row>
    <row r="25" spans="1:19" ht="16.5" customHeight="1">
      <c r="A25" s="168"/>
      <c r="B25" s="47"/>
      <c r="C25" s="173"/>
      <c r="D25" s="47"/>
      <c r="E25" s="173"/>
      <c r="F25" s="171"/>
      <c r="G25" s="176"/>
      <c r="H25" s="47"/>
      <c r="I25" s="173"/>
      <c r="J25" s="178"/>
      <c r="K25" s="180"/>
      <c r="L25" s="182"/>
      <c r="M25" s="48"/>
      <c r="N25" s="182"/>
      <c r="O25" s="48"/>
      <c r="P25" s="182"/>
      <c r="Q25" s="48"/>
      <c r="R25" s="182"/>
      <c r="S25" s="48"/>
    </row>
    <row r="26" spans="1:19" ht="16.5" customHeight="1">
      <c r="A26" s="169"/>
      <c r="B26" s="45"/>
      <c r="C26" s="174"/>
      <c r="D26" s="45"/>
      <c r="E26" s="174"/>
      <c r="F26" s="172"/>
      <c r="G26" s="177"/>
      <c r="H26" s="45"/>
      <c r="I26" s="174"/>
      <c r="J26" s="179"/>
      <c r="K26" s="181"/>
      <c r="L26" s="133"/>
      <c r="M26" s="46"/>
      <c r="N26" s="133"/>
      <c r="O26" s="46"/>
      <c r="P26" s="133"/>
      <c r="Q26" s="46"/>
      <c r="R26" s="133"/>
      <c r="S26" s="46"/>
    </row>
    <row r="27" spans="1:19" ht="16.5" customHeight="1">
      <c r="A27" s="168"/>
      <c r="B27" s="47"/>
      <c r="C27" s="173"/>
      <c r="D27" s="47"/>
      <c r="E27" s="173"/>
      <c r="F27" s="171"/>
      <c r="G27" s="176"/>
      <c r="H27" s="47"/>
      <c r="I27" s="173"/>
      <c r="J27" s="178"/>
      <c r="K27" s="180"/>
      <c r="L27" s="182"/>
      <c r="M27" s="48"/>
      <c r="N27" s="182"/>
      <c r="O27" s="48"/>
      <c r="P27" s="182"/>
      <c r="Q27" s="48"/>
      <c r="R27" s="182"/>
      <c r="S27" s="48"/>
    </row>
    <row r="28" spans="1:19" ht="16.5" customHeight="1">
      <c r="A28" s="169"/>
      <c r="B28" s="45"/>
      <c r="C28" s="174"/>
      <c r="D28" s="45"/>
      <c r="E28" s="174"/>
      <c r="F28" s="172"/>
      <c r="G28" s="177"/>
      <c r="H28" s="45"/>
      <c r="I28" s="174"/>
      <c r="J28" s="179"/>
      <c r="K28" s="181"/>
      <c r="L28" s="133"/>
      <c r="M28" s="46"/>
      <c r="N28" s="133"/>
      <c r="O28" s="46"/>
      <c r="P28" s="133"/>
      <c r="Q28" s="46"/>
      <c r="R28" s="133"/>
      <c r="S28" s="46"/>
    </row>
    <row r="29" spans="1:19" ht="16.5" customHeight="1">
      <c r="A29" s="168"/>
      <c r="B29" s="47"/>
      <c r="C29" s="173"/>
      <c r="D29" s="47"/>
      <c r="E29" s="173"/>
      <c r="F29" s="171"/>
      <c r="G29" s="176"/>
      <c r="H29" s="47"/>
      <c r="I29" s="173"/>
      <c r="J29" s="178"/>
      <c r="K29" s="180"/>
      <c r="L29" s="182"/>
      <c r="M29" s="48"/>
      <c r="N29" s="182"/>
      <c r="O29" s="48"/>
      <c r="P29" s="182"/>
      <c r="Q29" s="48"/>
      <c r="R29" s="182"/>
      <c r="S29" s="48"/>
    </row>
    <row r="30" spans="1:19" ht="16.5" customHeight="1">
      <c r="A30" s="169"/>
      <c r="B30" s="45"/>
      <c r="C30" s="174"/>
      <c r="D30" s="45"/>
      <c r="E30" s="174"/>
      <c r="F30" s="172"/>
      <c r="G30" s="177"/>
      <c r="H30" s="45"/>
      <c r="I30" s="174"/>
      <c r="J30" s="179"/>
      <c r="K30" s="181"/>
      <c r="L30" s="133"/>
      <c r="M30" s="46"/>
      <c r="N30" s="133"/>
      <c r="O30" s="46"/>
      <c r="P30" s="133"/>
      <c r="Q30" s="46"/>
      <c r="R30" s="133"/>
      <c r="S30" s="46"/>
    </row>
    <row r="31" spans="1:19" ht="16.5" customHeight="1">
      <c r="A31" s="168"/>
      <c r="B31" s="47"/>
      <c r="C31" s="173"/>
      <c r="D31" s="47"/>
      <c r="E31" s="173"/>
      <c r="F31" s="171"/>
      <c r="G31" s="176"/>
      <c r="H31" s="47"/>
      <c r="I31" s="173"/>
      <c r="J31" s="178"/>
      <c r="K31" s="180"/>
      <c r="L31" s="182"/>
      <c r="M31" s="48"/>
      <c r="N31" s="182"/>
      <c r="O31" s="48"/>
      <c r="P31" s="182"/>
      <c r="Q31" s="48"/>
      <c r="R31" s="182"/>
      <c r="S31" s="48"/>
    </row>
    <row r="32" spans="1:19" ht="16.5" customHeight="1">
      <c r="A32" s="169"/>
      <c r="B32" s="45"/>
      <c r="C32" s="174"/>
      <c r="D32" s="45"/>
      <c r="E32" s="174"/>
      <c r="F32" s="172"/>
      <c r="G32" s="177"/>
      <c r="H32" s="45"/>
      <c r="I32" s="174"/>
      <c r="J32" s="179"/>
      <c r="K32" s="181"/>
      <c r="L32" s="133"/>
      <c r="M32" s="46"/>
      <c r="N32" s="133"/>
      <c r="O32" s="46"/>
      <c r="P32" s="133"/>
      <c r="Q32" s="46"/>
      <c r="R32" s="133"/>
      <c r="S32" s="46"/>
    </row>
    <row r="33" spans="1:19" ht="16.5" customHeight="1">
      <c r="A33" s="168"/>
      <c r="B33" s="47"/>
      <c r="C33" s="173"/>
      <c r="D33" s="47"/>
      <c r="E33" s="173"/>
      <c r="F33" s="171"/>
      <c r="G33" s="176"/>
      <c r="H33" s="47"/>
      <c r="I33" s="173"/>
      <c r="J33" s="178"/>
      <c r="K33" s="180"/>
      <c r="L33" s="182"/>
      <c r="M33" s="48"/>
      <c r="N33" s="182"/>
      <c r="O33" s="48"/>
      <c r="P33" s="182"/>
      <c r="Q33" s="48"/>
      <c r="R33" s="182"/>
      <c r="S33" s="48"/>
    </row>
    <row r="34" spans="1:19" ht="16.5" customHeight="1">
      <c r="A34" s="169"/>
      <c r="B34" s="45"/>
      <c r="C34" s="174"/>
      <c r="D34" s="45"/>
      <c r="E34" s="174"/>
      <c r="F34" s="172"/>
      <c r="G34" s="177"/>
      <c r="H34" s="45"/>
      <c r="I34" s="174"/>
      <c r="J34" s="179"/>
      <c r="K34" s="181"/>
      <c r="L34" s="133"/>
      <c r="M34" s="46"/>
      <c r="N34" s="133"/>
      <c r="O34" s="46"/>
      <c r="P34" s="133"/>
      <c r="Q34" s="46"/>
      <c r="R34" s="133"/>
      <c r="S34" s="46"/>
    </row>
    <row r="35" spans="1:19" ht="17.25" customHeight="1" thickBot="1">
      <c r="A35" s="185" t="s">
        <v>153</v>
      </c>
      <c r="B35" s="302">
        <f>SUM(B5:B9)</f>
        <v>6.1934400000000007</v>
      </c>
      <c r="C35" s="303">
        <f t="shared" ref="C35:Q35" si="0">SUM(C5:C9)</f>
        <v>27.127267200000002</v>
      </c>
      <c r="D35" s="302">
        <f t="shared" si="0"/>
        <v>28.2348</v>
      </c>
      <c r="E35" s="303">
        <f t="shared" si="0"/>
        <v>123.668424</v>
      </c>
      <c r="F35" s="302" t="s">
        <v>279</v>
      </c>
      <c r="G35" s="303" t="s">
        <v>280</v>
      </c>
      <c r="H35" s="302">
        <f t="shared" si="0"/>
        <v>1.4044879645036052</v>
      </c>
      <c r="I35" s="303">
        <f t="shared" si="0"/>
        <v>6.1516572845257906</v>
      </c>
      <c r="J35" s="302">
        <f t="shared" si="0"/>
        <v>69.103926979040892</v>
      </c>
      <c r="K35" s="303">
        <f t="shared" si="0"/>
        <v>85.417351612666792</v>
      </c>
      <c r="L35" s="302">
        <f t="shared" si="0"/>
        <v>19.467285166340616</v>
      </c>
      <c r="M35" s="303">
        <f t="shared" si="0"/>
        <v>24.061512986599922</v>
      </c>
      <c r="N35" s="302">
        <f t="shared" si="0"/>
        <v>2.0637342383484865</v>
      </c>
      <c r="O35" s="303">
        <f t="shared" si="0"/>
        <v>2.8560304239134835</v>
      </c>
      <c r="P35" s="302">
        <f t="shared" si="0"/>
        <v>0.14058966529827779</v>
      </c>
      <c r="Q35" s="303">
        <f t="shared" si="0"/>
        <v>0.61578273400645678</v>
      </c>
      <c r="R35" s="302" t="s">
        <v>261</v>
      </c>
      <c r="S35" s="303" t="s">
        <v>261</v>
      </c>
    </row>
    <row r="36" spans="1:19" s="204" customFormat="1" ht="21.75" customHeight="1">
      <c r="A36" s="817" t="s">
        <v>211</v>
      </c>
      <c r="B36" s="818"/>
      <c r="C36" s="818"/>
      <c r="D36" s="818"/>
      <c r="E36" s="818"/>
      <c r="F36" s="818"/>
      <c r="G36" s="818"/>
      <c r="H36" s="818"/>
      <c r="I36" s="818"/>
      <c r="J36" s="818"/>
      <c r="K36" s="818"/>
      <c r="L36" s="818"/>
      <c r="M36" s="818"/>
      <c r="N36" s="818"/>
      <c r="O36" s="818"/>
      <c r="P36" s="818"/>
      <c r="Q36" s="818"/>
      <c r="R36" s="818"/>
      <c r="S36" s="819"/>
    </row>
    <row r="37" spans="1:19" s="204" customFormat="1" ht="12" customHeight="1"/>
  </sheetData>
  <customSheetViews>
    <customSheetView guid="{7EECEA86-8D89-42F2-BCED-43692B4A0FC9}" showPageBreaks="1" showRuler="0">
      <selection activeCell="V9" sqref="V9"/>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2-D:  Page &amp;P&amp;R&amp;"Times New Roman,Regular"&amp;8Printed &amp;D &amp;T</oddFooter>
      </headerFooter>
    </customSheetView>
  </customSheetViews>
  <mergeCells count="13">
    <mergeCell ref="A1:S1"/>
    <mergeCell ref="A2:S2"/>
    <mergeCell ref="A3:A4"/>
    <mergeCell ref="P3:Q3"/>
    <mergeCell ref="A36:S36"/>
    <mergeCell ref="J3:K3"/>
    <mergeCell ref="L3:M3"/>
    <mergeCell ref="N3:O3"/>
    <mergeCell ref="R3:S3"/>
    <mergeCell ref="B3:C3"/>
    <mergeCell ref="D3:E3"/>
    <mergeCell ref="F3:G3"/>
    <mergeCell ref="H3:I3"/>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5/3/2016&amp;C&amp;8Table 2-E:  Page &amp;P&amp;R&amp;8Printed &amp;D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V37"/>
  <sheetViews>
    <sheetView workbookViewId="0">
      <selection sqref="A1:S1"/>
    </sheetView>
  </sheetViews>
  <sheetFormatPr defaultColWidth="8.85546875" defaultRowHeight="12.75"/>
  <cols>
    <col min="1" max="1" width="10" style="14" customWidth="1"/>
    <col min="2" max="29" width="7.42578125" style="14" customWidth="1"/>
    <col min="30" max="16384" width="8.85546875" style="14"/>
  </cols>
  <sheetData>
    <row r="1" spans="1:22" ht="23.25" customHeight="1">
      <c r="A1" s="820" t="s">
        <v>174</v>
      </c>
      <c r="B1" s="807"/>
      <c r="C1" s="807"/>
      <c r="D1" s="807"/>
      <c r="E1" s="807"/>
      <c r="F1" s="807"/>
      <c r="G1" s="807"/>
      <c r="H1" s="807"/>
      <c r="I1" s="807"/>
      <c r="J1" s="807"/>
      <c r="K1" s="807"/>
      <c r="L1" s="807"/>
      <c r="M1" s="807"/>
      <c r="N1" s="807"/>
      <c r="O1" s="807"/>
      <c r="P1" s="807"/>
      <c r="Q1" s="807"/>
      <c r="R1" s="807"/>
      <c r="S1" s="807"/>
      <c r="T1" s="16"/>
      <c r="U1" s="16"/>
    </row>
    <row r="2" spans="1:22" ht="38.25" customHeight="1">
      <c r="A2" s="825" t="s">
        <v>263</v>
      </c>
      <c r="B2" s="831"/>
      <c r="C2" s="831"/>
      <c r="D2" s="831"/>
      <c r="E2" s="831"/>
      <c r="F2" s="831"/>
      <c r="G2" s="831"/>
      <c r="H2" s="831"/>
      <c r="I2" s="831"/>
      <c r="J2" s="831"/>
      <c r="K2" s="831"/>
      <c r="L2" s="831"/>
      <c r="M2" s="831"/>
      <c r="N2" s="831"/>
      <c r="O2" s="831"/>
      <c r="P2" s="831"/>
      <c r="Q2" s="831"/>
      <c r="R2" s="831"/>
      <c r="S2" s="831"/>
    </row>
    <row r="3" spans="1:22" ht="52.5" customHeight="1" thickBot="1">
      <c r="A3" s="829" t="s">
        <v>214</v>
      </c>
      <c r="B3" s="826"/>
      <c r="C3" s="826"/>
      <c r="D3" s="826"/>
      <c r="E3" s="826"/>
      <c r="F3" s="826"/>
      <c r="G3" s="826"/>
      <c r="H3" s="826"/>
      <c r="I3" s="826"/>
      <c r="J3" s="826"/>
      <c r="K3" s="826"/>
      <c r="L3" s="826"/>
      <c r="M3" s="826"/>
      <c r="N3" s="826"/>
      <c r="O3" s="826"/>
      <c r="P3" s="826"/>
      <c r="Q3" s="826"/>
      <c r="R3" s="826"/>
      <c r="S3" s="826"/>
    </row>
    <row r="4" spans="1:22" ht="15" customHeight="1">
      <c r="A4" s="823" t="s">
        <v>4</v>
      </c>
      <c r="B4" s="827" t="s">
        <v>67</v>
      </c>
      <c r="C4" s="816"/>
      <c r="D4" s="815" t="s">
        <v>9</v>
      </c>
      <c r="E4" s="828"/>
      <c r="F4" s="827" t="s">
        <v>68</v>
      </c>
      <c r="G4" s="816"/>
      <c r="H4" s="815" t="s">
        <v>11</v>
      </c>
      <c r="I4" s="828"/>
      <c r="J4" s="827" t="s">
        <v>40</v>
      </c>
      <c r="K4" s="816"/>
      <c r="L4" s="815" t="s">
        <v>41</v>
      </c>
      <c r="M4" s="828"/>
      <c r="N4" s="827" t="s">
        <v>42</v>
      </c>
      <c r="O4" s="816"/>
      <c r="P4" s="815" t="s">
        <v>148</v>
      </c>
      <c r="Q4" s="828"/>
      <c r="R4" s="827" t="s">
        <v>147</v>
      </c>
      <c r="S4" s="816"/>
    </row>
    <row r="5" spans="1:22" ht="15" customHeight="1">
      <c r="A5" s="824"/>
      <c r="B5" s="159" t="s">
        <v>12</v>
      </c>
      <c r="C5" s="112" t="s">
        <v>13</v>
      </c>
      <c r="D5" s="165" t="s">
        <v>12</v>
      </c>
      <c r="E5" s="164" t="s">
        <v>13</v>
      </c>
      <c r="F5" s="159" t="s">
        <v>12</v>
      </c>
      <c r="G5" s="112" t="s">
        <v>13</v>
      </c>
      <c r="H5" s="165" t="s">
        <v>12</v>
      </c>
      <c r="I5" s="164" t="s">
        <v>13</v>
      </c>
      <c r="J5" s="159" t="s">
        <v>12</v>
      </c>
      <c r="K5" s="112" t="s">
        <v>13</v>
      </c>
      <c r="L5" s="165" t="s">
        <v>12</v>
      </c>
      <c r="M5" s="164" t="s">
        <v>13</v>
      </c>
      <c r="N5" s="159" t="s">
        <v>12</v>
      </c>
      <c r="O5" s="112" t="s">
        <v>13</v>
      </c>
      <c r="P5" s="165" t="s">
        <v>12</v>
      </c>
      <c r="Q5" s="164" t="s">
        <v>13</v>
      </c>
      <c r="R5" s="159" t="s">
        <v>12</v>
      </c>
      <c r="S5" s="112" t="s">
        <v>13</v>
      </c>
    </row>
    <row r="6" spans="1:22" ht="15.75" customHeight="1">
      <c r="A6" s="168"/>
      <c r="B6" s="47"/>
      <c r="C6" s="173"/>
      <c r="D6" s="171"/>
      <c r="E6" s="176"/>
      <c r="F6" s="47"/>
      <c r="G6" s="173"/>
      <c r="H6" s="171"/>
      <c r="I6" s="176"/>
      <c r="J6" s="182"/>
      <c r="K6" s="48"/>
      <c r="L6" s="178"/>
      <c r="M6" s="180"/>
      <c r="N6" s="182"/>
      <c r="O6" s="48"/>
      <c r="P6" s="178"/>
      <c r="Q6" s="180"/>
      <c r="R6" s="182"/>
      <c r="S6" s="48"/>
    </row>
    <row r="7" spans="1:22" ht="15.75" customHeight="1">
      <c r="A7" s="169"/>
      <c r="B7" s="45"/>
      <c r="C7" s="174"/>
      <c r="D7" s="172"/>
      <c r="E7" s="177"/>
      <c r="F7" s="45"/>
      <c r="G7" s="174"/>
      <c r="H7" s="172"/>
      <c r="I7" s="177"/>
      <c r="J7" s="133"/>
      <c r="K7" s="46"/>
      <c r="L7" s="179"/>
      <c r="M7" s="181"/>
      <c r="N7" s="133"/>
      <c r="O7" s="46"/>
      <c r="P7" s="179"/>
      <c r="Q7" s="181"/>
      <c r="R7" s="133"/>
      <c r="S7" s="46"/>
    </row>
    <row r="8" spans="1:22" ht="15.75" customHeight="1">
      <c r="A8" s="168"/>
      <c r="B8" s="47"/>
      <c r="C8" s="173"/>
      <c r="D8" s="171"/>
      <c r="E8" s="176"/>
      <c r="F8" s="47"/>
      <c r="G8" s="173"/>
      <c r="H8" s="171"/>
      <c r="I8" s="176"/>
      <c r="J8" s="182"/>
      <c r="K8" s="48"/>
      <c r="L8" s="178"/>
      <c r="M8" s="180"/>
      <c r="N8" s="182"/>
      <c r="O8" s="48"/>
      <c r="P8" s="178"/>
      <c r="Q8" s="180"/>
      <c r="R8" s="182"/>
      <c r="S8" s="48"/>
    </row>
    <row r="9" spans="1:22" ht="15.75" customHeight="1">
      <c r="A9" s="169"/>
      <c r="B9" s="45"/>
      <c r="C9" s="174"/>
      <c r="D9" s="172"/>
      <c r="E9" s="177"/>
      <c r="F9" s="45"/>
      <c r="G9" s="174"/>
      <c r="H9" s="172"/>
      <c r="I9" s="177"/>
      <c r="J9" s="133"/>
      <c r="K9" s="46"/>
      <c r="L9" s="179"/>
      <c r="M9" s="181"/>
      <c r="N9" s="133"/>
      <c r="O9" s="46"/>
      <c r="P9" s="179"/>
      <c r="Q9" s="181"/>
      <c r="R9" s="133"/>
      <c r="S9" s="46"/>
    </row>
    <row r="10" spans="1:22" ht="15.75" customHeight="1">
      <c r="A10" s="168"/>
      <c r="B10" s="47"/>
      <c r="C10" s="173"/>
      <c r="D10" s="171"/>
      <c r="E10" s="176"/>
      <c r="F10" s="47"/>
      <c r="G10" s="173"/>
      <c r="H10" s="171"/>
      <c r="I10" s="176"/>
      <c r="J10" s="182"/>
      <c r="K10" s="48"/>
      <c r="L10" s="178"/>
      <c r="M10" s="180"/>
      <c r="N10" s="182"/>
      <c r="O10" s="48"/>
      <c r="P10" s="178"/>
      <c r="Q10" s="180"/>
      <c r="R10" s="182"/>
      <c r="S10" s="48"/>
      <c r="V10" s="205"/>
    </row>
    <row r="11" spans="1:22" ht="15.75" customHeight="1">
      <c r="A11" s="169"/>
      <c r="B11" s="45"/>
      <c r="C11" s="174"/>
      <c r="D11" s="172"/>
      <c r="E11" s="177"/>
      <c r="F11" s="45"/>
      <c r="G11" s="174"/>
      <c r="H11" s="172"/>
      <c r="I11" s="177"/>
      <c r="J11" s="133"/>
      <c r="K11" s="46"/>
      <c r="L11" s="179"/>
      <c r="M11" s="181"/>
      <c r="N11" s="133"/>
      <c r="O11" s="46"/>
      <c r="P11" s="179"/>
      <c r="Q11" s="181"/>
      <c r="R11" s="133"/>
      <c r="S11" s="46"/>
    </row>
    <row r="12" spans="1:22" ht="15.75" customHeight="1">
      <c r="A12" s="168"/>
      <c r="B12" s="47"/>
      <c r="C12" s="173"/>
      <c r="D12" s="171"/>
      <c r="E12" s="176"/>
      <c r="F12" s="47"/>
      <c r="G12" s="173"/>
      <c r="H12" s="171"/>
      <c r="I12" s="176"/>
      <c r="J12" s="182"/>
      <c r="K12" s="48"/>
      <c r="L12" s="178"/>
      <c r="M12" s="180"/>
      <c r="N12" s="182"/>
      <c r="O12" s="48"/>
      <c r="P12" s="178"/>
      <c r="Q12" s="180"/>
      <c r="R12" s="182"/>
      <c r="S12" s="48"/>
    </row>
    <row r="13" spans="1:22" ht="15.75" customHeight="1">
      <c r="A13" s="169"/>
      <c r="B13" s="45"/>
      <c r="C13" s="174"/>
      <c r="D13" s="172"/>
      <c r="E13" s="177"/>
      <c r="F13" s="45"/>
      <c r="G13" s="174"/>
      <c r="H13" s="172"/>
      <c r="I13" s="177"/>
      <c r="J13" s="133"/>
      <c r="K13" s="46"/>
      <c r="L13" s="179"/>
      <c r="M13" s="181"/>
      <c r="N13" s="133"/>
      <c r="O13" s="46"/>
      <c r="P13" s="179"/>
      <c r="Q13" s="181"/>
      <c r="R13" s="133"/>
      <c r="S13" s="46"/>
    </row>
    <row r="14" spans="1:22" ht="15.75" customHeight="1">
      <c r="A14" s="168"/>
      <c r="B14" s="47"/>
      <c r="C14" s="173"/>
      <c r="D14" s="171"/>
      <c r="E14" s="176"/>
      <c r="F14" s="47"/>
      <c r="G14" s="173"/>
      <c r="H14" s="171"/>
      <c r="I14" s="176"/>
      <c r="J14" s="182"/>
      <c r="K14" s="48"/>
      <c r="L14" s="178"/>
      <c r="M14" s="180"/>
      <c r="N14" s="182"/>
      <c r="O14" s="48"/>
      <c r="P14" s="178"/>
      <c r="Q14" s="180"/>
      <c r="R14" s="182"/>
      <c r="S14" s="48"/>
    </row>
    <row r="15" spans="1:22" ht="15.75" customHeight="1">
      <c r="A15" s="169"/>
      <c r="B15" s="45"/>
      <c r="C15" s="174"/>
      <c r="D15" s="172"/>
      <c r="E15" s="177"/>
      <c r="F15" s="45"/>
      <c r="G15" s="174"/>
      <c r="H15" s="172"/>
      <c r="I15" s="177"/>
      <c r="J15" s="133"/>
      <c r="K15" s="46"/>
      <c r="L15" s="179"/>
      <c r="M15" s="181"/>
      <c r="N15" s="133"/>
      <c r="O15" s="46"/>
      <c r="P15" s="179"/>
      <c r="Q15" s="181"/>
      <c r="R15" s="133"/>
      <c r="S15" s="46"/>
    </row>
    <row r="16" spans="1:22" ht="15.75" customHeight="1">
      <c r="A16" s="168"/>
      <c r="B16" s="47"/>
      <c r="C16" s="173"/>
      <c r="D16" s="171"/>
      <c r="E16" s="176"/>
      <c r="F16" s="47"/>
      <c r="G16" s="173"/>
      <c r="H16" s="171"/>
      <c r="I16" s="176"/>
      <c r="J16" s="182"/>
      <c r="K16" s="48"/>
      <c r="L16" s="178"/>
      <c r="M16" s="180"/>
      <c r="N16" s="182"/>
      <c r="O16" s="48"/>
      <c r="P16" s="178"/>
      <c r="Q16" s="180"/>
      <c r="R16" s="182"/>
      <c r="S16" s="48"/>
    </row>
    <row r="17" spans="1:19" ht="15.75" customHeight="1">
      <c r="A17" s="169"/>
      <c r="B17" s="45"/>
      <c r="C17" s="174"/>
      <c r="D17" s="172"/>
      <c r="E17" s="177"/>
      <c r="F17" s="45"/>
      <c r="G17" s="174"/>
      <c r="H17" s="172"/>
      <c r="I17" s="177"/>
      <c r="J17" s="133"/>
      <c r="K17" s="46"/>
      <c r="L17" s="179"/>
      <c r="M17" s="181"/>
      <c r="N17" s="133"/>
      <c r="O17" s="46"/>
      <c r="P17" s="179"/>
      <c r="Q17" s="181"/>
      <c r="R17" s="133"/>
      <c r="S17" s="46"/>
    </row>
    <row r="18" spans="1:19" ht="15.75" customHeight="1">
      <c r="A18" s="168"/>
      <c r="B18" s="47"/>
      <c r="C18" s="173"/>
      <c r="D18" s="171"/>
      <c r="E18" s="176"/>
      <c r="F18" s="47"/>
      <c r="G18" s="173"/>
      <c r="H18" s="171"/>
      <c r="I18" s="176"/>
      <c r="J18" s="182"/>
      <c r="K18" s="48"/>
      <c r="L18" s="178"/>
      <c r="M18" s="180"/>
      <c r="N18" s="182"/>
      <c r="O18" s="48"/>
      <c r="P18" s="178"/>
      <c r="Q18" s="180"/>
      <c r="R18" s="182"/>
      <c r="S18" s="48"/>
    </row>
    <row r="19" spans="1:19" ht="15.75" customHeight="1">
      <c r="A19" s="169"/>
      <c r="B19" s="45"/>
      <c r="C19" s="174"/>
      <c r="D19" s="172"/>
      <c r="E19" s="177"/>
      <c r="F19" s="45"/>
      <c r="G19" s="174"/>
      <c r="H19" s="172"/>
      <c r="I19" s="177"/>
      <c r="J19" s="133"/>
      <c r="K19" s="46"/>
      <c r="L19" s="179"/>
      <c r="M19" s="181"/>
      <c r="N19" s="133"/>
      <c r="O19" s="46"/>
      <c r="P19" s="179"/>
      <c r="Q19" s="181"/>
      <c r="R19" s="133"/>
      <c r="S19" s="46"/>
    </row>
    <row r="20" spans="1:19" ht="15.75" customHeight="1">
      <c r="A20" s="168"/>
      <c r="B20" s="47"/>
      <c r="C20" s="173"/>
      <c r="D20" s="171"/>
      <c r="E20" s="176"/>
      <c r="F20" s="47"/>
      <c r="G20" s="173"/>
      <c r="H20" s="171"/>
      <c r="I20" s="176"/>
      <c r="J20" s="182"/>
      <c r="K20" s="48"/>
      <c r="L20" s="178"/>
      <c r="M20" s="180"/>
      <c r="N20" s="182"/>
      <c r="O20" s="48"/>
      <c r="P20" s="178"/>
      <c r="Q20" s="180"/>
      <c r="R20" s="182"/>
      <c r="S20" s="48"/>
    </row>
    <row r="21" spans="1:19" ht="15.75" customHeight="1">
      <c r="A21" s="169"/>
      <c r="B21" s="45"/>
      <c r="C21" s="174"/>
      <c r="D21" s="172"/>
      <c r="E21" s="177"/>
      <c r="F21" s="45"/>
      <c r="G21" s="174"/>
      <c r="H21" s="172"/>
      <c r="I21" s="177"/>
      <c r="J21" s="133"/>
      <c r="K21" s="46"/>
      <c r="L21" s="179"/>
      <c r="M21" s="181"/>
      <c r="N21" s="133"/>
      <c r="O21" s="46"/>
      <c r="P21" s="179"/>
      <c r="Q21" s="181"/>
      <c r="R21" s="133"/>
      <c r="S21" s="46"/>
    </row>
    <row r="22" spans="1:19" ht="15.75" customHeight="1">
      <c r="A22" s="168"/>
      <c r="B22" s="47"/>
      <c r="C22" s="173"/>
      <c r="D22" s="171"/>
      <c r="E22" s="176"/>
      <c r="F22" s="47"/>
      <c r="G22" s="173"/>
      <c r="H22" s="171"/>
      <c r="I22" s="176"/>
      <c r="J22" s="182"/>
      <c r="K22" s="48"/>
      <c r="L22" s="178"/>
      <c r="M22" s="180"/>
      <c r="N22" s="182"/>
      <c r="O22" s="48"/>
      <c r="P22" s="178"/>
      <c r="Q22" s="180"/>
      <c r="R22" s="182"/>
      <c r="S22" s="48"/>
    </row>
    <row r="23" spans="1:19" ht="15.75" customHeight="1">
      <c r="A23" s="169"/>
      <c r="B23" s="45"/>
      <c r="C23" s="174"/>
      <c r="D23" s="172"/>
      <c r="E23" s="177"/>
      <c r="F23" s="45"/>
      <c r="G23" s="174"/>
      <c r="H23" s="172"/>
      <c r="I23" s="177"/>
      <c r="J23" s="133"/>
      <c r="K23" s="46"/>
      <c r="L23" s="179"/>
      <c r="M23" s="181"/>
      <c r="N23" s="133"/>
      <c r="O23" s="46"/>
      <c r="P23" s="179"/>
      <c r="Q23" s="181"/>
      <c r="R23" s="133"/>
      <c r="S23" s="46"/>
    </row>
    <row r="24" spans="1:19" ht="15.75" customHeight="1">
      <c r="A24" s="168"/>
      <c r="B24" s="47"/>
      <c r="C24" s="173"/>
      <c r="D24" s="171"/>
      <c r="E24" s="176"/>
      <c r="F24" s="47"/>
      <c r="G24" s="173"/>
      <c r="H24" s="171"/>
      <c r="I24" s="176"/>
      <c r="J24" s="182"/>
      <c r="K24" s="48"/>
      <c r="L24" s="178"/>
      <c r="M24" s="180"/>
      <c r="N24" s="182"/>
      <c r="O24" s="48"/>
      <c r="P24" s="178"/>
      <c r="Q24" s="180"/>
      <c r="R24" s="182"/>
      <c r="S24" s="48"/>
    </row>
    <row r="25" spans="1:19" ht="15.75" customHeight="1">
      <c r="A25" s="169"/>
      <c r="B25" s="45"/>
      <c r="C25" s="174"/>
      <c r="D25" s="172"/>
      <c r="E25" s="177"/>
      <c r="F25" s="45"/>
      <c r="G25" s="174"/>
      <c r="H25" s="172"/>
      <c r="I25" s="177"/>
      <c r="J25" s="133"/>
      <c r="K25" s="46"/>
      <c r="L25" s="179"/>
      <c r="M25" s="181"/>
      <c r="N25" s="133"/>
      <c r="O25" s="46"/>
      <c r="P25" s="179"/>
      <c r="Q25" s="181"/>
      <c r="R25" s="133"/>
      <c r="S25" s="46"/>
    </row>
    <row r="26" spans="1:19" ht="15.75" customHeight="1">
      <c r="A26" s="168"/>
      <c r="B26" s="47"/>
      <c r="C26" s="173"/>
      <c r="D26" s="171"/>
      <c r="E26" s="176"/>
      <c r="F26" s="47"/>
      <c r="G26" s="173"/>
      <c r="H26" s="171"/>
      <c r="I26" s="176"/>
      <c r="J26" s="182"/>
      <c r="K26" s="48"/>
      <c r="L26" s="178"/>
      <c r="M26" s="180"/>
      <c r="N26" s="182"/>
      <c r="O26" s="48"/>
      <c r="P26" s="178"/>
      <c r="Q26" s="180"/>
      <c r="R26" s="182"/>
      <c r="S26" s="48"/>
    </row>
    <row r="27" spans="1:19" ht="15.75" customHeight="1">
      <c r="A27" s="169"/>
      <c r="B27" s="45"/>
      <c r="C27" s="174"/>
      <c r="D27" s="172"/>
      <c r="E27" s="177"/>
      <c r="F27" s="45"/>
      <c r="G27" s="174"/>
      <c r="H27" s="172"/>
      <c r="I27" s="177"/>
      <c r="J27" s="133"/>
      <c r="K27" s="46"/>
      <c r="L27" s="179"/>
      <c r="M27" s="181"/>
      <c r="N27" s="133"/>
      <c r="O27" s="46"/>
      <c r="P27" s="179"/>
      <c r="Q27" s="181"/>
      <c r="R27" s="133"/>
      <c r="S27" s="46"/>
    </row>
    <row r="28" spans="1:19" ht="15.75" customHeight="1">
      <c r="A28" s="168"/>
      <c r="B28" s="47"/>
      <c r="C28" s="173"/>
      <c r="D28" s="171"/>
      <c r="E28" s="176"/>
      <c r="F28" s="47"/>
      <c r="G28" s="173"/>
      <c r="H28" s="171"/>
      <c r="I28" s="176"/>
      <c r="J28" s="182"/>
      <c r="K28" s="48"/>
      <c r="L28" s="178"/>
      <c r="M28" s="180"/>
      <c r="N28" s="182"/>
      <c r="O28" s="48"/>
      <c r="P28" s="178"/>
      <c r="Q28" s="180"/>
      <c r="R28" s="182"/>
      <c r="S28" s="48"/>
    </row>
    <row r="29" spans="1:19" ht="15.75" customHeight="1">
      <c r="A29" s="169"/>
      <c r="B29" s="45"/>
      <c r="C29" s="174"/>
      <c r="D29" s="172"/>
      <c r="E29" s="177"/>
      <c r="F29" s="45"/>
      <c r="G29" s="174"/>
      <c r="H29" s="172"/>
      <c r="I29" s="177"/>
      <c r="J29" s="133"/>
      <c r="K29" s="46"/>
      <c r="L29" s="179"/>
      <c r="M29" s="181"/>
      <c r="N29" s="133"/>
      <c r="O29" s="46"/>
      <c r="P29" s="179"/>
      <c r="Q29" s="181"/>
      <c r="R29" s="133"/>
      <c r="S29" s="46"/>
    </row>
    <row r="30" spans="1:19" ht="15.75" customHeight="1">
      <c r="A30" s="168"/>
      <c r="B30" s="47"/>
      <c r="C30" s="173"/>
      <c r="D30" s="171"/>
      <c r="E30" s="176"/>
      <c r="F30" s="47"/>
      <c r="G30" s="173"/>
      <c r="H30" s="171"/>
      <c r="I30" s="176"/>
      <c r="J30" s="182"/>
      <c r="K30" s="48"/>
      <c r="L30" s="178"/>
      <c r="M30" s="180"/>
      <c r="N30" s="182"/>
      <c r="O30" s="48"/>
      <c r="P30" s="178"/>
      <c r="Q30" s="180"/>
      <c r="R30" s="182"/>
      <c r="S30" s="48"/>
    </row>
    <row r="31" spans="1:19" ht="15.75" customHeight="1">
      <c r="A31" s="169"/>
      <c r="B31" s="45"/>
      <c r="C31" s="174"/>
      <c r="D31" s="172"/>
      <c r="E31" s="177"/>
      <c r="F31" s="45"/>
      <c r="G31" s="174"/>
      <c r="H31" s="172"/>
      <c r="I31" s="177"/>
      <c r="J31" s="133"/>
      <c r="K31" s="46"/>
      <c r="L31" s="179"/>
      <c r="M31" s="181"/>
      <c r="N31" s="133"/>
      <c r="O31" s="46"/>
      <c r="P31" s="179"/>
      <c r="Q31" s="181"/>
      <c r="R31" s="133"/>
      <c r="S31" s="46"/>
    </row>
    <row r="32" spans="1:19" ht="15.75" customHeight="1">
      <c r="A32" s="168"/>
      <c r="B32" s="47"/>
      <c r="C32" s="173"/>
      <c r="D32" s="171"/>
      <c r="E32" s="176"/>
      <c r="F32" s="47"/>
      <c r="G32" s="173"/>
      <c r="H32" s="171"/>
      <c r="I32" s="176"/>
      <c r="J32" s="182"/>
      <c r="K32" s="48"/>
      <c r="L32" s="178"/>
      <c r="M32" s="180"/>
      <c r="N32" s="182"/>
      <c r="O32" s="48"/>
      <c r="P32" s="178"/>
      <c r="Q32" s="180"/>
      <c r="R32" s="182"/>
      <c r="S32" s="48"/>
    </row>
    <row r="33" spans="1:19" ht="15" customHeight="1">
      <c r="A33" s="169"/>
      <c r="B33" s="45"/>
      <c r="C33" s="174"/>
      <c r="D33" s="172"/>
      <c r="E33" s="177"/>
      <c r="F33" s="45"/>
      <c r="G33" s="174"/>
      <c r="H33" s="172"/>
      <c r="I33" s="177"/>
      <c r="J33" s="133"/>
      <c r="K33" s="46"/>
      <c r="L33" s="179"/>
      <c r="M33" s="181"/>
      <c r="N33" s="133"/>
      <c r="O33" s="46"/>
      <c r="P33" s="179"/>
      <c r="Q33" s="181"/>
      <c r="R33" s="133"/>
      <c r="S33" s="46"/>
    </row>
    <row r="34" spans="1:19" ht="16.5" customHeight="1" thickBot="1">
      <c r="A34" s="186" t="s">
        <v>153</v>
      </c>
      <c r="B34" s="175"/>
      <c r="C34" s="162"/>
      <c r="D34" s="161"/>
      <c r="E34" s="160"/>
      <c r="F34" s="175"/>
      <c r="G34" s="162"/>
      <c r="H34" s="161"/>
      <c r="I34" s="160"/>
      <c r="J34" s="175"/>
      <c r="K34" s="162"/>
      <c r="L34" s="161"/>
      <c r="M34" s="160"/>
      <c r="N34" s="175"/>
      <c r="O34" s="162"/>
      <c r="P34" s="161"/>
      <c r="Q34" s="160"/>
      <c r="R34" s="175"/>
      <c r="S34" s="162"/>
    </row>
    <row r="35" spans="1:19" ht="23.25" customHeight="1">
      <c r="A35" s="832" t="s">
        <v>213</v>
      </c>
      <c r="B35" s="832"/>
      <c r="C35" s="832"/>
      <c r="D35" s="832"/>
      <c r="E35" s="832"/>
      <c r="F35" s="832"/>
      <c r="G35" s="832"/>
      <c r="H35" s="832"/>
      <c r="I35" s="832"/>
      <c r="J35" s="832"/>
      <c r="K35" s="832"/>
      <c r="L35" s="832"/>
      <c r="M35" s="832"/>
      <c r="N35" s="832"/>
      <c r="O35" s="832"/>
      <c r="P35" s="832"/>
      <c r="Q35" s="832"/>
      <c r="R35" s="832"/>
      <c r="S35" s="832"/>
    </row>
    <row r="36" spans="1:19" ht="22.15" customHeight="1">
      <c r="A36" s="817" t="s">
        <v>211</v>
      </c>
      <c r="B36" s="818"/>
      <c r="C36" s="818"/>
      <c r="D36" s="818"/>
      <c r="E36" s="818"/>
      <c r="F36" s="818"/>
      <c r="G36" s="818"/>
      <c r="H36" s="818"/>
      <c r="I36" s="818"/>
      <c r="J36" s="818"/>
      <c r="K36" s="818"/>
      <c r="L36" s="818"/>
      <c r="M36" s="818"/>
      <c r="N36" s="818"/>
      <c r="O36" s="818"/>
      <c r="P36" s="818"/>
      <c r="Q36" s="818"/>
      <c r="R36" s="818"/>
      <c r="S36" s="819"/>
    </row>
    <row r="37" spans="1:19">
      <c r="A37" s="206"/>
    </row>
  </sheetData>
  <customSheetViews>
    <customSheetView guid="{7EECEA86-8D89-42F2-BCED-43692B4A0FC9}" showPageBreaks="1" showRuler="0">
      <selection activeCell="U7" sqref="U7"/>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2-D:  Page &amp;P&amp;R&amp;"Times New Roman,Regular"&amp;8Printed &amp;D &amp;T</oddFooter>
      </headerFooter>
    </customSheetView>
  </customSheetViews>
  <mergeCells count="15">
    <mergeCell ref="A36:S36"/>
    <mergeCell ref="F4:G4"/>
    <mergeCell ref="H4:I4"/>
    <mergeCell ref="A35:S35"/>
    <mergeCell ref="R4:S4"/>
    <mergeCell ref="B4:C4"/>
    <mergeCell ref="D4:E4"/>
    <mergeCell ref="P4:Q4"/>
    <mergeCell ref="A1:S1"/>
    <mergeCell ref="A3:S3"/>
    <mergeCell ref="A4:A5"/>
    <mergeCell ref="J4:K4"/>
    <mergeCell ref="L4:M4"/>
    <mergeCell ref="N4:O4"/>
    <mergeCell ref="A2:S2"/>
  </mergeCells>
  <phoneticPr fontId="4" type="noConversion"/>
  <printOptions horizontalCentered="1" verticalCentered="1"/>
  <pageMargins left="0.5" right="0.5" top="0.5" bottom="0.5" header="0.35" footer="0.35"/>
  <pageSetup scale="77"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Revision:5/3/2016&amp;C&amp;8Table 2-F:  Page &amp;P&amp;R&amp;8Printed &amp;D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T36"/>
  <sheetViews>
    <sheetView view="pageBreakPreview" zoomScale="60" zoomScaleNormal="100" workbookViewId="0">
      <selection activeCell="S12" sqref="S12"/>
    </sheetView>
  </sheetViews>
  <sheetFormatPr defaultColWidth="8.85546875" defaultRowHeight="12.75"/>
  <cols>
    <col min="1" max="1" width="10.5703125" style="14" customWidth="1"/>
    <col min="2" max="2" width="16.140625" style="14" customWidth="1"/>
    <col min="3" max="18" width="7.85546875" style="14" customWidth="1"/>
    <col min="19" max="16384" width="8.85546875" style="14"/>
  </cols>
  <sheetData>
    <row r="1" spans="1:20" ht="28.5" customHeight="1">
      <c r="A1" s="820" t="s">
        <v>142</v>
      </c>
      <c r="B1" s="820"/>
      <c r="C1" s="820"/>
      <c r="D1" s="820"/>
      <c r="E1" s="820"/>
      <c r="F1" s="820"/>
      <c r="G1" s="820"/>
      <c r="H1" s="820"/>
      <c r="I1" s="820"/>
      <c r="J1" s="820"/>
      <c r="K1" s="820"/>
      <c r="L1" s="820"/>
      <c r="M1" s="820"/>
      <c r="N1" s="820"/>
      <c r="O1" s="820"/>
      <c r="P1" s="820"/>
      <c r="Q1" s="820"/>
      <c r="R1" s="820"/>
    </row>
    <row r="2" spans="1:20" ht="31.5" customHeight="1">
      <c r="A2" s="792" t="s">
        <v>264</v>
      </c>
      <c r="B2" s="835"/>
      <c r="C2" s="835"/>
      <c r="D2" s="835"/>
      <c r="E2" s="835"/>
      <c r="F2" s="835"/>
      <c r="G2" s="835"/>
      <c r="H2" s="835"/>
      <c r="I2" s="835"/>
      <c r="J2" s="835"/>
      <c r="K2" s="835"/>
      <c r="L2" s="835"/>
      <c r="M2" s="835"/>
      <c r="N2" s="835"/>
      <c r="O2" s="835"/>
      <c r="P2" s="835"/>
      <c r="Q2" s="835"/>
      <c r="R2" s="835"/>
      <c r="T2" s="239"/>
    </row>
    <row r="3" spans="1:20" ht="45" customHeight="1" thickBot="1">
      <c r="A3" s="792" t="s">
        <v>201</v>
      </c>
      <c r="B3" s="835"/>
      <c r="C3" s="835"/>
      <c r="D3" s="835"/>
      <c r="E3" s="835"/>
      <c r="F3" s="835"/>
      <c r="G3" s="835"/>
      <c r="H3" s="835"/>
      <c r="I3" s="835"/>
      <c r="J3" s="835"/>
      <c r="K3" s="835"/>
      <c r="L3" s="835"/>
      <c r="M3" s="835"/>
      <c r="N3" s="835"/>
      <c r="O3" s="835"/>
      <c r="P3" s="835"/>
      <c r="Q3" s="835"/>
      <c r="R3" s="835"/>
    </row>
    <row r="4" spans="1:20" ht="20.25" customHeight="1">
      <c r="A4" s="838" t="s">
        <v>43</v>
      </c>
      <c r="B4" s="840" t="s">
        <v>141</v>
      </c>
      <c r="C4" s="823" t="s">
        <v>67</v>
      </c>
      <c r="D4" s="842"/>
      <c r="E4" s="823" t="s">
        <v>9</v>
      </c>
      <c r="F4" s="837"/>
      <c r="G4" s="836" t="s">
        <v>10</v>
      </c>
      <c r="H4" s="836"/>
      <c r="I4" s="823" t="s">
        <v>11</v>
      </c>
      <c r="J4" s="837"/>
      <c r="K4" s="836" t="s">
        <v>7</v>
      </c>
      <c r="L4" s="836"/>
      <c r="M4" s="823" t="s">
        <v>8</v>
      </c>
      <c r="N4" s="837"/>
      <c r="O4" s="836" t="s">
        <v>44</v>
      </c>
      <c r="P4" s="836"/>
      <c r="Q4" s="823" t="s">
        <v>64</v>
      </c>
      <c r="R4" s="837"/>
    </row>
    <row r="5" spans="1:20" ht="26.25" customHeight="1">
      <c r="A5" s="839"/>
      <c r="B5" s="841"/>
      <c r="C5" s="188" t="s">
        <v>12</v>
      </c>
      <c r="D5" s="113" t="s">
        <v>13</v>
      </c>
      <c r="E5" s="188" t="s">
        <v>12</v>
      </c>
      <c r="F5" s="113" t="s">
        <v>13</v>
      </c>
      <c r="G5" s="187" t="s">
        <v>12</v>
      </c>
      <c r="H5" s="189" t="s">
        <v>13</v>
      </c>
      <c r="I5" s="188" t="s">
        <v>12</v>
      </c>
      <c r="J5" s="113" t="s">
        <v>13</v>
      </c>
      <c r="K5" s="187" t="s">
        <v>12</v>
      </c>
      <c r="L5" s="189" t="s">
        <v>13</v>
      </c>
      <c r="M5" s="188" t="s">
        <v>12</v>
      </c>
      <c r="N5" s="113" t="s">
        <v>13</v>
      </c>
      <c r="O5" s="187" t="s">
        <v>12</v>
      </c>
      <c r="P5" s="189" t="s">
        <v>13</v>
      </c>
      <c r="Q5" s="188" t="s">
        <v>12</v>
      </c>
      <c r="R5" s="113" t="s">
        <v>13</v>
      </c>
    </row>
    <row r="6" spans="1:20" ht="16.5" customHeight="1">
      <c r="A6" s="114"/>
      <c r="B6" s="180"/>
      <c r="C6" s="182"/>
      <c r="D6" s="48"/>
      <c r="E6" s="182"/>
      <c r="F6" s="48"/>
      <c r="G6" s="178"/>
      <c r="H6" s="180"/>
      <c r="I6" s="182"/>
      <c r="J6" s="48"/>
      <c r="K6" s="178"/>
      <c r="L6" s="180"/>
      <c r="M6" s="182"/>
      <c r="N6" s="191"/>
      <c r="O6" s="190"/>
      <c r="P6" s="180"/>
      <c r="Q6" s="182"/>
      <c r="R6" s="48"/>
    </row>
    <row r="7" spans="1:20" ht="16.5" customHeight="1">
      <c r="A7" s="115"/>
      <c r="B7" s="181"/>
      <c r="C7" s="133"/>
      <c r="D7" s="46"/>
      <c r="E7" s="133"/>
      <c r="F7" s="46"/>
      <c r="G7" s="179"/>
      <c r="H7" s="181"/>
      <c r="I7" s="133"/>
      <c r="J7" s="46"/>
      <c r="K7" s="179"/>
      <c r="L7" s="181"/>
      <c r="M7" s="133"/>
      <c r="N7" s="46"/>
      <c r="O7" s="179"/>
      <c r="P7" s="181"/>
      <c r="Q7" s="133"/>
      <c r="R7" s="46"/>
    </row>
    <row r="8" spans="1:20" ht="16.5" customHeight="1">
      <c r="A8" s="116"/>
      <c r="B8" s="180"/>
      <c r="C8" s="182"/>
      <c r="D8" s="48"/>
      <c r="E8" s="182"/>
      <c r="F8" s="48"/>
      <c r="G8" s="178"/>
      <c r="H8" s="180"/>
      <c r="I8" s="182"/>
      <c r="J8" s="48"/>
      <c r="K8" s="178"/>
      <c r="L8" s="180"/>
      <c r="M8" s="182"/>
      <c r="N8" s="48"/>
      <c r="O8" s="178"/>
      <c r="P8" s="180"/>
      <c r="Q8" s="182"/>
      <c r="R8" s="48"/>
    </row>
    <row r="9" spans="1:20" ht="16.5" customHeight="1">
      <c r="A9" s="115"/>
      <c r="B9" s="181"/>
      <c r="C9" s="133"/>
      <c r="D9" s="46"/>
      <c r="E9" s="133"/>
      <c r="F9" s="46"/>
      <c r="G9" s="179"/>
      <c r="H9" s="181"/>
      <c r="I9" s="133"/>
      <c r="J9" s="46"/>
      <c r="K9" s="179"/>
      <c r="L9" s="181"/>
      <c r="M9" s="133"/>
      <c r="N9" s="46"/>
      <c r="O9" s="179"/>
      <c r="P9" s="181"/>
      <c r="Q9" s="133"/>
      <c r="R9" s="46"/>
    </row>
    <row r="10" spans="1:20" ht="16.5" customHeight="1">
      <c r="A10" s="116"/>
      <c r="B10" s="180"/>
      <c r="C10" s="182"/>
      <c r="D10" s="48"/>
      <c r="E10" s="182"/>
      <c r="F10" s="48"/>
      <c r="G10" s="178"/>
      <c r="H10" s="180"/>
      <c r="I10" s="182"/>
      <c r="J10" s="48"/>
      <c r="K10" s="178"/>
      <c r="L10" s="180"/>
      <c r="M10" s="182"/>
      <c r="N10" s="48"/>
      <c r="O10" s="178"/>
      <c r="P10" s="180"/>
      <c r="Q10" s="182"/>
      <c r="R10" s="48"/>
    </row>
    <row r="11" spans="1:20" ht="16.5" customHeight="1">
      <c r="A11" s="115"/>
      <c r="B11" s="181"/>
      <c r="C11" s="133"/>
      <c r="D11" s="46"/>
      <c r="E11" s="133"/>
      <c r="F11" s="46"/>
      <c r="G11" s="179"/>
      <c r="H11" s="181"/>
      <c r="I11" s="133"/>
      <c r="J11" s="46"/>
      <c r="K11" s="179"/>
      <c r="L11" s="181"/>
      <c r="M11" s="133"/>
      <c r="N11" s="46"/>
      <c r="O11" s="179"/>
      <c r="P11" s="181"/>
      <c r="Q11" s="133"/>
      <c r="R11" s="46"/>
    </row>
    <row r="12" spans="1:20" ht="16.5" customHeight="1">
      <c r="A12" s="116"/>
      <c r="B12" s="180"/>
      <c r="C12" s="182"/>
      <c r="D12" s="48"/>
      <c r="E12" s="182"/>
      <c r="F12" s="48"/>
      <c r="G12" s="178"/>
      <c r="H12" s="180"/>
      <c r="I12" s="182"/>
      <c r="J12" s="48"/>
      <c r="K12" s="178"/>
      <c r="L12" s="180"/>
      <c r="M12" s="182"/>
      <c r="N12" s="48"/>
      <c r="O12" s="178"/>
      <c r="P12" s="180"/>
      <c r="Q12" s="182"/>
      <c r="R12" s="48"/>
    </row>
    <row r="13" spans="1:20" ht="16.5" customHeight="1">
      <c r="A13" s="115"/>
      <c r="B13" s="181"/>
      <c r="C13" s="133"/>
      <c r="D13" s="46"/>
      <c r="E13" s="133"/>
      <c r="F13" s="46"/>
      <c r="G13" s="179"/>
      <c r="H13" s="181"/>
      <c r="I13" s="133"/>
      <c r="J13" s="46"/>
      <c r="K13" s="179"/>
      <c r="L13" s="181"/>
      <c r="M13" s="133"/>
      <c r="N13" s="46"/>
      <c r="O13" s="179"/>
      <c r="P13" s="181"/>
      <c r="Q13" s="133"/>
      <c r="R13" s="46"/>
    </row>
    <row r="14" spans="1:20" ht="16.5" customHeight="1">
      <c r="A14" s="116"/>
      <c r="B14" s="180"/>
      <c r="C14" s="182"/>
      <c r="D14" s="48"/>
      <c r="E14" s="182"/>
      <c r="F14" s="48"/>
      <c r="G14" s="178"/>
      <c r="H14" s="180"/>
      <c r="I14" s="182"/>
      <c r="J14" s="48"/>
      <c r="K14" s="178"/>
      <c r="L14" s="180"/>
      <c r="M14" s="182"/>
      <c r="N14" s="48"/>
      <c r="O14" s="178"/>
      <c r="P14" s="180"/>
      <c r="Q14" s="182"/>
      <c r="R14" s="48"/>
    </row>
    <row r="15" spans="1:20" ht="16.5" customHeight="1">
      <c r="A15" s="115"/>
      <c r="B15" s="181"/>
      <c r="C15" s="133"/>
      <c r="D15" s="46"/>
      <c r="E15" s="133"/>
      <c r="F15" s="46"/>
      <c r="G15" s="179"/>
      <c r="H15" s="181"/>
      <c r="I15" s="133"/>
      <c r="J15" s="46"/>
      <c r="K15" s="179"/>
      <c r="L15" s="181"/>
      <c r="M15" s="133"/>
      <c r="N15" s="46"/>
      <c r="O15" s="179"/>
      <c r="P15" s="181"/>
      <c r="Q15" s="133"/>
      <c r="R15" s="46"/>
    </row>
    <row r="16" spans="1:20" ht="16.5" customHeight="1">
      <c r="A16" s="116"/>
      <c r="B16" s="180"/>
      <c r="C16" s="182"/>
      <c r="D16" s="48"/>
      <c r="E16" s="182"/>
      <c r="F16" s="48"/>
      <c r="G16" s="178"/>
      <c r="H16" s="180"/>
      <c r="I16" s="182"/>
      <c r="J16" s="48"/>
      <c r="K16" s="178"/>
      <c r="L16" s="180"/>
      <c r="M16" s="182"/>
      <c r="N16" s="48"/>
      <c r="O16" s="178"/>
      <c r="P16" s="180"/>
      <c r="Q16" s="182"/>
      <c r="R16" s="48"/>
    </row>
    <row r="17" spans="1:18" ht="16.5" customHeight="1">
      <c r="A17" s="115"/>
      <c r="B17" s="181"/>
      <c r="C17" s="133"/>
      <c r="D17" s="46"/>
      <c r="E17" s="133"/>
      <c r="F17" s="46"/>
      <c r="G17" s="179"/>
      <c r="H17" s="181"/>
      <c r="I17" s="133"/>
      <c r="J17" s="46"/>
      <c r="K17" s="179"/>
      <c r="L17" s="181"/>
      <c r="M17" s="133"/>
      <c r="N17" s="46"/>
      <c r="O17" s="179"/>
      <c r="P17" s="181"/>
      <c r="Q17" s="133"/>
      <c r="R17" s="46"/>
    </row>
    <row r="18" spans="1:18" ht="16.5" customHeight="1">
      <c r="A18" s="117"/>
      <c r="B18" s="180"/>
      <c r="C18" s="182"/>
      <c r="D18" s="48"/>
      <c r="E18" s="182"/>
      <c r="F18" s="48"/>
      <c r="G18" s="178"/>
      <c r="H18" s="180"/>
      <c r="I18" s="182"/>
      <c r="J18" s="48"/>
      <c r="K18" s="178"/>
      <c r="L18" s="180"/>
      <c r="M18" s="182"/>
      <c r="N18" s="48"/>
      <c r="O18" s="178"/>
      <c r="P18" s="180"/>
      <c r="Q18" s="182"/>
      <c r="R18" s="48"/>
    </row>
    <row r="19" spans="1:18" ht="16.5" customHeight="1">
      <c r="A19" s="115"/>
      <c r="B19" s="181"/>
      <c r="C19" s="133"/>
      <c r="D19" s="46"/>
      <c r="E19" s="133"/>
      <c r="F19" s="46"/>
      <c r="G19" s="179"/>
      <c r="H19" s="181"/>
      <c r="I19" s="133"/>
      <c r="J19" s="46"/>
      <c r="K19" s="179"/>
      <c r="L19" s="181"/>
      <c r="M19" s="133"/>
      <c r="N19" s="46"/>
      <c r="O19" s="179"/>
      <c r="P19" s="181"/>
      <c r="Q19" s="133"/>
      <c r="R19" s="46"/>
    </row>
    <row r="20" spans="1:18" ht="16.5" customHeight="1">
      <c r="A20" s="116"/>
      <c r="B20" s="180"/>
      <c r="C20" s="182"/>
      <c r="D20" s="48"/>
      <c r="E20" s="182"/>
      <c r="F20" s="48"/>
      <c r="G20" s="178"/>
      <c r="H20" s="180"/>
      <c r="I20" s="182"/>
      <c r="J20" s="48"/>
      <c r="K20" s="178"/>
      <c r="L20" s="180"/>
      <c r="M20" s="182"/>
      <c r="N20" s="48"/>
      <c r="O20" s="178"/>
      <c r="P20" s="180"/>
      <c r="Q20" s="182"/>
      <c r="R20" s="48"/>
    </row>
    <row r="21" spans="1:18" ht="16.5" customHeight="1">
      <c r="A21" s="115"/>
      <c r="B21" s="181"/>
      <c r="C21" s="133"/>
      <c r="D21" s="46"/>
      <c r="E21" s="133"/>
      <c r="F21" s="46"/>
      <c r="G21" s="179"/>
      <c r="H21" s="181"/>
      <c r="I21" s="133"/>
      <c r="J21" s="46"/>
      <c r="K21" s="179"/>
      <c r="L21" s="181"/>
      <c r="M21" s="133"/>
      <c r="N21" s="46"/>
      <c r="O21" s="179"/>
      <c r="P21" s="181"/>
      <c r="Q21" s="133"/>
      <c r="R21" s="46"/>
    </row>
    <row r="22" spans="1:18" ht="16.5" customHeight="1">
      <c r="A22" s="116"/>
      <c r="B22" s="180"/>
      <c r="C22" s="182"/>
      <c r="D22" s="48"/>
      <c r="E22" s="182"/>
      <c r="F22" s="48"/>
      <c r="G22" s="178"/>
      <c r="H22" s="180"/>
      <c r="I22" s="182"/>
      <c r="J22" s="48"/>
      <c r="K22" s="178"/>
      <c r="L22" s="180"/>
      <c r="M22" s="182"/>
      <c r="N22" s="48"/>
      <c r="O22" s="178"/>
      <c r="P22" s="180"/>
      <c r="Q22" s="182"/>
      <c r="R22" s="48"/>
    </row>
    <row r="23" spans="1:18" ht="16.5" customHeight="1">
      <c r="A23" s="115"/>
      <c r="B23" s="181"/>
      <c r="C23" s="133"/>
      <c r="D23" s="46"/>
      <c r="E23" s="133"/>
      <c r="F23" s="46"/>
      <c r="G23" s="179"/>
      <c r="H23" s="181"/>
      <c r="I23" s="133"/>
      <c r="J23" s="46"/>
      <c r="K23" s="179"/>
      <c r="L23" s="181"/>
      <c r="M23" s="133"/>
      <c r="N23" s="46"/>
      <c r="O23" s="179"/>
      <c r="P23" s="181"/>
      <c r="Q23" s="133"/>
      <c r="R23" s="46"/>
    </row>
    <row r="24" spans="1:18" ht="16.5" customHeight="1">
      <c r="A24" s="116"/>
      <c r="B24" s="180"/>
      <c r="C24" s="182"/>
      <c r="D24" s="48"/>
      <c r="E24" s="182"/>
      <c r="F24" s="48"/>
      <c r="G24" s="178"/>
      <c r="H24" s="180"/>
      <c r="I24" s="182"/>
      <c r="J24" s="48"/>
      <c r="K24" s="178"/>
      <c r="L24" s="180"/>
      <c r="M24" s="182"/>
      <c r="N24" s="48"/>
      <c r="O24" s="178"/>
      <c r="P24" s="180"/>
      <c r="Q24" s="182"/>
      <c r="R24" s="48"/>
    </row>
    <row r="25" spans="1:18" ht="16.5" customHeight="1">
      <c r="A25" s="115"/>
      <c r="B25" s="181"/>
      <c r="C25" s="133"/>
      <c r="D25" s="46"/>
      <c r="E25" s="133"/>
      <c r="F25" s="46"/>
      <c r="G25" s="179"/>
      <c r="H25" s="181"/>
      <c r="I25" s="133"/>
      <c r="J25" s="46"/>
      <c r="K25" s="179"/>
      <c r="L25" s="181"/>
      <c r="M25" s="133"/>
      <c r="N25" s="46"/>
      <c r="O25" s="179"/>
      <c r="P25" s="181"/>
      <c r="Q25" s="133"/>
      <c r="R25" s="46"/>
    </row>
    <row r="26" spans="1:18" ht="16.5" customHeight="1">
      <c r="A26" s="116"/>
      <c r="B26" s="180"/>
      <c r="C26" s="182"/>
      <c r="D26" s="48"/>
      <c r="E26" s="182"/>
      <c r="F26" s="48"/>
      <c r="G26" s="178"/>
      <c r="H26" s="180"/>
      <c r="I26" s="182"/>
      <c r="J26" s="48"/>
      <c r="K26" s="178"/>
      <c r="L26" s="180"/>
      <c r="M26" s="182"/>
      <c r="N26" s="48"/>
      <c r="O26" s="178"/>
      <c r="P26" s="180"/>
      <c r="Q26" s="182"/>
      <c r="R26" s="48"/>
    </row>
    <row r="27" spans="1:18" ht="16.5" customHeight="1">
      <c r="A27" s="115"/>
      <c r="B27" s="181"/>
      <c r="C27" s="133"/>
      <c r="D27" s="46"/>
      <c r="E27" s="133"/>
      <c r="F27" s="46"/>
      <c r="G27" s="179"/>
      <c r="H27" s="181"/>
      <c r="I27" s="133"/>
      <c r="J27" s="46"/>
      <c r="K27" s="179"/>
      <c r="L27" s="181"/>
      <c r="M27" s="133"/>
      <c r="N27" s="46"/>
      <c r="O27" s="179"/>
      <c r="P27" s="181"/>
      <c r="Q27" s="133"/>
      <c r="R27" s="46"/>
    </row>
    <row r="28" spans="1:18" ht="16.5" customHeight="1">
      <c r="A28" s="116"/>
      <c r="B28" s="180"/>
      <c r="C28" s="182"/>
      <c r="D28" s="48"/>
      <c r="E28" s="182"/>
      <c r="F28" s="48"/>
      <c r="G28" s="178"/>
      <c r="H28" s="180"/>
      <c r="I28" s="182"/>
      <c r="J28" s="48"/>
      <c r="K28" s="178"/>
      <c r="L28" s="180"/>
      <c r="M28" s="182"/>
      <c r="N28" s="48"/>
      <c r="O28" s="178"/>
      <c r="P28" s="180"/>
      <c r="Q28" s="182"/>
      <c r="R28" s="48"/>
    </row>
    <row r="29" spans="1:18" ht="16.5" customHeight="1">
      <c r="A29" s="115"/>
      <c r="B29" s="181"/>
      <c r="C29" s="133"/>
      <c r="D29" s="46"/>
      <c r="E29" s="133"/>
      <c r="F29" s="46"/>
      <c r="G29" s="179"/>
      <c r="H29" s="181"/>
      <c r="I29" s="133"/>
      <c r="J29" s="46"/>
      <c r="K29" s="179"/>
      <c r="L29" s="181"/>
      <c r="M29" s="133"/>
      <c r="N29" s="46"/>
      <c r="O29" s="179"/>
      <c r="P29" s="181"/>
      <c r="Q29" s="133"/>
      <c r="R29" s="46"/>
    </row>
    <row r="30" spans="1:18" ht="16.5" customHeight="1">
      <c r="A30" s="116"/>
      <c r="B30" s="180"/>
      <c r="C30" s="182"/>
      <c r="D30" s="48"/>
      <c r="E30" s="182"/>
      <c r="F30" s="48"/>
      <c r="G30" s="178"/>
      <c r="H30" s="180"/>
      <c r="I30" s="182"/>
      <c r="J30" s="48"/>
      <c r="K30" s="178"/>
      <c r="L30" s="180"/>
      <c r="M30" s="182"/>
      <c r="N30" s="48"/>
      <c r="O30" s="178"/>
      <c r="P30" s="180"/>
      <c r="Q30" s="182"/>
      <c r="R30" s="48"/>
    </row>
    <row r="31" spans="1:18" ht="16.5" customHeight="1">
      <c r="A31" s="115"/>
      <c r="B31" s="181"/>
      <c r="C31" s="133"/>
      <c r="D31" s="46"/>
      <c r="E31" s="133"/>
      <c r="F31" s="46"/>
      <c r="G31" s="179"/>
      <c r="H31" s="181"/>
      <c r="I31" s="133"/>
      <c r="J31" s="46"/>
      <c r="K31" s="179"/>
      <c r="L31" s="181"/>
      <c r="M31" s="133"/>
      <c r="N31" s="46"/>
      <c r="O31" s="179"/>
      <c r="P31" s="181"/>
      <c r="Q31" s="133"/>
      <c r="R31" s="46"/>
    </row>
    <row r="32" spans="1:18" ht="16.5" customHeight="1">
      <c r="A32" s="116"/>
      <c r="B32" s="180"/>
      <c r="C32" s="182"/>
      <c r="D32" s="48"/>
      <c r="E32" s="182"/>
      <c r="F32" s="48"/>
      <c r="G32" s="178"/>
      <c r="H32" s="180"/>
      <c r="I32" s="182"/>
      <c r="J32" s="48"/>
      <c r="K32" s="178"/>
      <c r="L32" s="180"/>
      <c r="M32" s="182"/>
      <c r="N32" s="48"/>
      <c r="O32" s="178"/>
      <c r="P32" s="180"/>
      <c r="Q32" s="182"/>
      <c r="R32" s="48"/>
    </row>
    <row r="33" spans="1:18" ht="16.5" customHeight="1">
      <c r="A33" s="115"/>
      <c r="B33" s="181"/>
      <c r="C33" s="133"/>
      <c r="D33" s="46"/>
      <c r="E33" s="133"/>
      <c r="F33" s="46"/>
      <c r="G33" s="179"/>
      <c r="H33" s="181"/>
      <c r="I33" s="133"/>
      <c r="J33" s="46"/>
      <c r="K33" s="179"/>
      <c r="L33" s="181"/>
      <c r="M33" s="133"/>
      <c r="N33" s="46"/>
      <c r="O33" s="179"/>
      <c r="P33" s="181"/>
      <c r="Q33" s="133"/>
      <c r="R33" s="46"/>
    </row>
    <row r="34" spans="1:18" ht="21" customHeight="1" thickBot="1">
      <c r="A34" s="833" t="s">
        <v>159</v>
      </c>
      <c r="B34" s="834"/>
      <c r="C34" s="175"/>
      <c r="D34" s="162"/>
      <c r="E34" s="175"/>
      <c r="F34" s="162"/>
      <c r="G34" s="161"/>
      <c r="H34" s="160"/>
      <c r="I34" s="175"/>
      <c r="J34" s="162"/>
      <c r="K34" s="161"/>
      <c r="L34" s="160"/>
      <c r="M34" s="175"/>
      <c r="N34" s="162"/>
      <c r="O34" s="161"/>
      <c r="P34" s="160"/>
      <c r="Q34" s="175"/>
      <c r="R34" s="162"/>
    </row>
    <row r="35" spans="1:18">
      <c r="A35" s="209"/>
    </row>
    <row r="36" spans="1:18" ht="16.5">
      <c r="A36" s="7"/>
    </row>
  </sheetData>
  <customSheetViews>
    <customSheetView guid="{7EECEA86-8D89-42F2-BCED-43692B4A0FC9}" showPageBreaks="1" showRuler="0">
      <selection activeCell="F45" sqref="F45"/>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2-G:  Page &amp;P&amp;R&amp;"Times New Roman,Regular"&amp;8Printed &amp;D &amp;T</oddFooter>
      </headerFooter>
    </customSheetView>
  </customSheetViews>
  <mergeCells count="14">
    <mergeCell ref="A34:B34"/>
    <mergeCell ref="A1:R1"/>
    <mergeCell ref="A3:R3"/>
    <mergeCell ref="O4:P4"/>
    <mergeCell ref="A2:R2"/>
    <mergeCell ref="Q4:R4"/>
    <mergeCell ref="A4:A5"/>
    <mergeCell ref="B4:B5"/>
    <mergeCell ref="C4:D4"/>
    <mergeCell ref="E4:F4"/>
    <mergeCell ref="G4:H4"/>
    <mergeCell ref="I4:J4"/>
    <mergeCell ref="K4:L4"/>
    <mergeCell ref="M4:N4"/>
  </mergeCells>
  <phoneticPr fontId="4" type="noConversion"/>
  <printOptions horizontalCentered="1" verticalCentered="1"/>
  <pageMargins left="0.5" right="0.5" top="0.5" bottom="0.5" header="0.35" footer="0.35"/>
  <pageSetup scale="84"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10/7/2014&amp;C&amp;8Table 2-G:  Page &amp;P&amp;R&amp;8Printed &amp;D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R38"/>
  <sheetViews>
    <sheetView showFormulas="1" view="pageBreakPreview" zoomScale="60" zoomScaleNormal="70" workbookViewId="0">
      <selection activeCell="G10" sqref="G10"/>
    </sheetView>
  </sheetViews>
  <sheetFormatPr defaultColWidth="8.85546875" defaultRowHeight="12.75"/>
  <cols>
    <col min="1" max="1" width="4.140625" style="14" customWidth="1"/>
    <col min="2" max="2" width="10.7109375" style="14" customWidth="1"/>
    <col min="3" max="3" width="8.85546875" style="14" customWidth="1"/>
    <col min="4" max="4" width="7.42578125" style="14" customWidth="1"/>
    <col min="5" max="5" width="8.28515625" style="14" customWidth="1"/>
    <col min="6" max="6" width="7.7109375" style="14" customWidth="1"/>
    <col min="7" max="9" width="12.28515625" style="14" customWidth="1"/>
    <col min="10" max="10" width="6.5703125" style="14" customWidth="1"/>
    <col min="11" max="11" width="5.7109375" style="14" customWidth="1"/>
    <col min="12" max="16384" width="8.85546875" style="14"/>
  </cols>
  <sheetData>
    <row r="1" spans="1:18" ht="18" customHeight="1">
      <c r="A1" s="820" t="s">
        <v>741</v>
      </c>
      <c r="B1" s="820"/>
      <c r="C1" s="820"/>
      <c r="D1" s="820"/>
      <c r="E1" s="820"/>
      <c r="F1" s="820"/>
      <c r="G1" s="820"/>
      <c r="H1" s="820"/>
      <c r="I1" s="820"/>
      <c r="J1" s="820"/>
      <c r="K1" s="820"/>
    </row>
    <row r="2" spans="1:18" ht="36.6" customHeight="1" thickBot="1">
      <c r="A2" s="792" t="s">
        <v>215</v>
      </c>
      <c r="B2" s="826"/>
      <c r="C2" s="826"/>
      <c r="D2" s="826"/>
      <c r="E2" s="826"/>
      <c r="F2" s="826"/>
      <c r="G2" s="826"/>
      <c r="H2" s="826"/>
      <c r="I2" s="826"/>
      <c r="J2" s="826"/>
      <c r="K2" s="826"/>
    </row>
    <row r="3" spans="1:18" ht="30" customHeight="1">
      <c r="A3" s="838" t="s">
        <v>76</v>
      </c>
      <c r="B3" s="844" t="s">
        <v>141</v>
      </c>
      <c r="C3" s="844" t="s">
        <v>75</v>
      </c>
      <c r="D3" s="217" t="s">
        <v>45</v>
      </c>
      <c r="E3" s="217" t="s">
        <v>47</v>
      </c>
      <c r="F3" s="217" t="s">
        <v>49</v>
      </c>
      <c r="G3" s="843" t="s">
        <v>51</v>
      </c>
      <c r="H3" s="843"/>
      <c r="I3" s="217" t="s">
        <v>54</v>
      </c>
      <c r="J3" s="217" t="s">
        <v>56</v>
      </c>
      <c r="K3" s="845" t="s">
        <v>223</v>
      </c>
    </row>
    <row r="4" spans="1:18" ht="30" customHeight="1">
      <c r="A4" s="789"/>
      <c r="B4" s="749"/>
      <c r="C4" s="749"/>
      <c r="D4" s="52" t="s">
        <v>46</v>
      </c>
      <c r="E4" s="52" t="s">
        <v>48</v>
      </c>
      <c r="F4" s="52" t="s">
        <v>50</v>
      </c>
      <c r="G4" s="33" t="s">
        <v>52</v>
      </c>
      <c r="H4" s="33" t="s">
        <v>53</v>
      </c>
      <c r="I4" s="52" t="s">
        <v>55</v>
      </c>
      <c r="J4" s="52" t="s">
        <v>57</v>
      </c>
      <c r="K4" s="795"/>
      <c r="L4" s="55"/>
      <c r="M4" s="55"/>
      <c r="N4" s="55"/>
      <c r="O4" s="55"/>
      <c r="P4" s="55"/>
      <c r="Q4" s="55"/>
      <c r="R4" s="55"/>
    </row>
    <row r="5" spans="1:18" ht="21" customHeight="1">
      <c r="A5" s="116">
        <v>1</v>
      </c>
      <c r="B5" s="747">
        <v>5</v>
      </c>
      <c r="C5" s="747" t="s">
        <v>265</v>
      </c>
      <c r="D5" s="747" t="s">
        <v>682</v>
      </c>
      <c r="E5" s="51">
        <v>34</v>
      </c>
      <c r="F5" s="747" t="s">
        <v>802</v>
      </c>
      <c r="G5" s="51">
        <v>3000</v>
      </c>
      <c r="H5" s="51">
        <v>3000</v>
      </c>
      <c r="I5" s="747" t="s">
        <v>228</v>
      </c>
      <c r="J5" s="747">
        <v>65.62</v>
      </c>
      <c r="K5" s="119">
        <v>1</v>
      </c>
      <c r="L5" s="56"/>
      <c r="M5" s="56"/>
      <c r="N5" s="56"/>
      <c r="O5" s="56"/>
      <c r="P5" s="56"/>
      <c r="Q5" s="55"/>
      <c r="R5" s="55"/>
    </row>
    <row r="6" spans="1:18" ht="22.9" customHeight="1">
      <c r="A6" s="115"/>
      <c r="B6" s="260"/>
      <c r="C6" s="12"/>
      <c r="D6" s="12"/>
      <c r="E6" s="53"/>
      <c r="F6" s="12"/>
      <c r="G6" s="53"/>
      <c r="H6" s="53"/>
      <c r="I6" s="12"/>
      <c r="J6" s="12"/>
      <c r="K6" s="120"/>
      <c r="L6" s="56"/>
      <c r="M6" s="56"/>
      <c r="N6" s="56"/>
      <c r="O6" s="56"/>
      <c r="P6" s="56"/>
      <c r="Q6" s="55"/>
      <c r="R6" s="55"/>
    </row>
    <row r="7" spans="1:18" ht="21" customHeight="1">
      <c r="A7" s="116"/>
      <c r="B7" s="13"/>
      <c r="C7" s="13"/>
      <c r="D7" s="13"/>
      <c r="E7" s="51"/>
      <c r="F7" s="13"/>
      <c r="G7" s="51"/>
      <c r="H7" s="51"/>
      <c r="I7" s="13"/>
      <c r="J7" s="13"/>
      <c r="K7" s="119"/>
      <c r="L7" s="55"/>
      <c r="M7" s="55"/>
      <c r="N7" s="55"/>
      <c r="O7" s="55"/>
      <c r="P7" s="55"/>
      <c r="Q7" s="55"/>
      <c r="R7" s="55"/>
    </row>
    <row r="8" spans="1:18" ht="21" customHeight="1">
      <c r="A8" s="115"/>
      <c r="B8" s="12"/>
      <c r="C8" s="12"/>
      <c r="D8" s="12"/>
      <c r="E8" s="53"/>
      <c r="F8" s="12"/>
      <c r="G8" s="53"/>
      <c r="H8" s="53"/>
      <c r="I8" s="12"/>
      <c r="J8" s="12"/>
      <c r="K8" s="120"/>
      <c r="L8" s="55"/>
      <c r="M8" s="55"/>
      <c r="N8" s="55"/>
      <c r="O8" s="55"/>
      <c r="P8" s="55"/>
      <c r="Q8" s="55"/>
      <c r="R8" s="55"/>
    </row>
    <row r="9" spans="1:18" ht="21" customHeight="1">
      <c r="A9" s="116"/>
      <c r="B9" s="13"/>
      <c r="C9" s="13"/>
      <c r="D9" s="13"/>
      <c r="E9" s="51"/>
      <c r="F9" s="13"/>
      <c r="G9" s="51"/>
      <c r="H9" s="51"/>
      <c r="I9" s="13"/>
      <c r="J9" s="13"/>
      <c r="K9" s="119"/>
      <c r="L9" s="55"/>
      <c r="M9" s="55"/>
      <c r="N9" s="55"/>
      <c r="O9" s="55"/>
      <c r="P9" s="55"/>
      <c r="Q9" s="55"/>
      <c r="R9" s="55"/>
    </row>
    <row r="10" spans="1:18" ht="21" customHeight="1">
      <c r="A10" s="115"/>
      <c r="B10" s="12"/>
      <c r="C10" s="12"/>
      <c r="D10" s="12"/>
      <c r="E10" s="53"/>
      <c r="F10" s="12"/>
      <c r="G10" s="54"/>
      <c r="H10" s="54"/>
      <c r="I10" s="12"/>
      <c r="J10" s="54"/>
      <c r="K10" s="120"/>
      <c r="L10" s="55"/>
      <c r="M10" s="55"/>
      <c r="N10" s="55"/>
      <c r="O10" s="55"/>
      <c r="P10" s="55"/>
      <c r="Q10" s="55"/>
      <c r="R10" s="55"/>
    </row>
    <row r="11" spans="1:18" ht="21" customHeight="1">
      <c r="A11" s="116"/>
      <c r="B11" s="13"/>
      <c r="C11" s="13"/>
      <c r="D11" s="13"/>
      <c r="E11" s="13"/>
      <c r="F11" s="13"/>
      <c r="G11" s="13"/>
      <c r="H11" s="13"/>
      <c r="I11" s="13"/>
      <c r="J11" s="13"/>
      <c r="K11" s="48"/>
      <c r="L11" s="55"/>
      <c r="M11" s="55"/>
      <c r="N11" s="55"/>
      <c r="O11" s="55"/>
      <c r="P11" s="55"/>
      <c r="Q11" s="55"/>
      <c r="R11" s="55"/>
    </row>
    <row r="12" spans="1:18" ht="21" customHeight="1">
      <c r="A12" s="115"/>
      <c r="B12" s="12"/>
      <c r="C12" s="12"/>
      <c r="D12" s="12"/>
      <c r="E12" s="12"/>
      <c r="F12" s="12"/>
      <c r="G12" s="12"/>
      <c r="H12" s="12"/>
      <c r="I12" s="12"/>
      <c r="J12" s="12"/>
      <c r="K12" s="46"/>
      <c r="L12" s="55"/>
      <c r="M12" s="55"/>
      <c r="N12" s="55"/>
      <c r="O12" s="55"/>
      <c r="P12" s="55"/>
      <c r="Q12" s="55"/>
      <c r="R12" s="55"/>
    </row>
    <row r="13" spans="1:18" ht="21" customHeight="1">
      <c r="A13" s="116"/>
      <c r="B13" s="13"/>
      <c r="C13" s="13"/>
      <c r="D13" s="13"/>
      <c r="E13" s="13"/>
      <c r="F13" s="13"/>
      <c r="G13" s="13"/>
      <c r="H13" s="13"/>
      <c r="I13" s="13"/>
      <c r="J13" s="13"/>
      <c r="K13" s="48"/>
      <c r="L13" s="55"/>
      <c r="M13" s="55"/>
      <c r="N13" s="55"/>
      <c r="O13" s="55"/>
      <c r="P13" s="55"/>
      <c r="Q13" s="55"/>
      <c r="R13" s="55"/>
    </row>
    <row r="14" spans="1:18" ht="21" customHeight="1">
      <c r="A14" s="115"/>
      <c r="B14" s="12"/>
      <c r="C14" s="12"/>
      <c r="D14" s="12"/>
      <c r="E14" s="12"/>
      <c r="F14" s="12"/>
      <c r="G14" s="12"/>
      <c r="H14" s="12"/>
      <c r="I14" s="12"/>
      <c r="J14" s="12"/>
      <c r="K14" s="46"/>
      <c r="L14" s="55"/>
      <c r="M14" s="55"/>
      <c r="N14" s="55"/>
      <c r="O14" s="55"/>
      <c r="P14" s="55"/>
      <c r="Q14" s="55"/>
      <c r="R14" s="55"/>
    </row>
    <row r="15" spans="1:18" ht="21" customHeight="1">
      <c r="A15" s="121"/>
      <c r="B15" s="13"/>
      <c r="C15" s="13"/>
      <c r="D15" s="13"/>
      <c r="E15" s="13"/>
      <c r="F15" s="13"/>
      <c r="G15" s="13"/>
      <c r="H15" s="13"/>
      <c r="I15" s="13"/>
      <c r="J15" s="13"/>
      <c r="K15" s="48"/>
    </row>
    <row r="16" spans="1:18" ht="21" customHeight="1">
      <c r="A16" s="115"/>
      <c r="B16" s="12"/>
      <c r="C16" s="12"/>
      <c r="D16" s="12"/>
      <c r="E16" s="12"/>
      <c r="F16" s="12"/>
      <c r="G16" s="12"/>
      <c r="H16" s="12"/>
      <c r="I16" s="12"/>
      <c r="J16" s="12"/>
      <c r="K16" s="46"/>
    </row>
    <row r="17" spans="1:18" ht="21" customHeight="1">
      <c r="A17" s="116"/>
      <c r="B17" s="13"/>
      <c r="C17" s="13"/>
      <c r="D17" s="13"/>
      <c r="E17" s="13"/>
      <c r="F17" s="13"/>
      <c r="G17" s="13"/>
      <c r="H17" s="13"/>
      <c r="I17" s="13"/>
      <c r="J17" s="13"/>
      <c r="K17" s="48"/>
    </row>
    <row r="18" spans="1:18" ht="21" customHeight="1">
      <c r="A18" s="115"/>
      <c r="B18" s="12"/>
      <c r="C18" s="12"/>
      <c r="D18" s="12"/>
      <c r="E18" s="12"/>
      <c r="F18" s="12"/>
      <c r="G18" s="12"/>
      <c r="H18" s="12"/>
      <c r="I18" s="12"/>
      <c r="J18" s="12"/>
      <c r="K18" s="46"/>
    </row>
    <row r="19" spans="1:18" ht="21" customHeight="1">
      <c r="A19" s="116"/>
      <c r="B19" s="13"/>
      <c r="C19" s="13"/>
      <c r="D19" s="13"/>
      <c r="E19" s="13"/>
      <c r="F19" s="13"/>
      <c r="G19" s="13"/>
      <c r="H19" s="13"/>
      <c r="I19" s="13"/>
      <c r="J19" s="13"/>
      <c r="K19" s="48"/>
    </row>
    <row r="20" spans="1:18" ht="21" customHeight="1">
      <c r="A20" s="115"/>
      <c r="B20" s="12"/>
      <c r="C20" s="12"/>
      <c r="D20" s="12"/>
      <c r="E20" s="12"/>
      <c r="F20" s="12"/>
      <c r="G20" s="12"/>
      <c r="H20" s="12"/>
      <c r="I20" s="12"/>
      <c r="J20" s="12"/>
      <c r="K20" s="46"/>
    </row>
    <row r="21" spans="1:18" ht="21" customHeight="1">
      <c r="A21" s="116"/>
      <c r="B21" s="13"/>
      <c r="C21" s="13"/>
      <c r="D21" s="13"/>
      <c r="E21" s="13"/>
      <c r="F21" s="13"/>
      <c r="G21" s="13"/>
      <c r="H21" s="13"/>
      <c r="I21" s="13"/>
      <c r="J21" s="13"/>
      <c r="K21" s="48"/>
    </row>
    <row r="22" spans="1:18" ht="21" customHeight="1">
      <c r="A22" s="115"/>
      <c r="B22" s="12"/>
      <c r="C22" s="12"/>
      <c r="D22" s="12"/>
      <c r="E22" s="12"/>
      <c r="F22" s="12"/>
      <c r="G22" s="12"/>
      <c r="H22" s="12"/>
      <c r="I22" s="12"/>
      <c r="J22" s="12"/>
      <c r="K22" s="46"/>
    </row>
    <row r="23" spans="1:18" ht="21" customHeight="1">
      <c r="A23" s="117"/>
      <c r="B23" s="13"/>
      <c r="C23" s="13"/>
      <c r="D23" s="13"/>
      <c r="E23" s="13"/>
      <c r="F23" s="13"/>
      <c r="G23" s="13"/>
      <c r="H23" s="13"/>
      <c r="I23" s="13"/>
      <c r="J23" s="13"/>
      <c r="K23" s="48"/>
    </row>
    <row r="24" spans="1:18" ht="21" customHeight="1">
      <c r="A24" s="115"/>
      <c r="B24" s="12"/>
      <c r="C24" s="12"/>
      <c r="D24" s="12"/>
      <c r="E24" s="12"/>
      <c r="F24" s="12"/>
      <c r="G24" s="12"/>
      <c r="H24" s="12"/>
      <c r="I24" s="12"/>
      <c r="J24" s="12"/>
      <c r="K24" s="46"/>
    </row>
    <row r="25" spans="1:18" ht="21" customHeight="1">
      <c r="A25" s="116"/>
      <c r="B25" s="13"/>
      <c r="C25" s="13"/>
      <c r="D25" s="13"/>
      <c r="E25" s="13"/>
      <c r="F25" s="13"/>
      <c r="G25" s="13"/>
      <c r="H25" s="13"/>
      <c r="I25" s="13"/>
      <c r="J25" s="13"/>
      <c r="K25" s="48"/>
    </row>
    <row r="26" spans="1:18" ht="21" customHeight="1">
      <c r="A26" s="115"/>
      <c r="B26" s="12"/>
      <c r="C26" s="12"/>
      <c r="D26" s="12"/>
      <c r="E26" s="12"/>
      <c r="F26" s="12"/>
      <c r="G26" s="12"/>
      <c r="H26" s="12"/>
      <c r="I26" s="12"/>
      <c r="J26" s="12"/>
      <c r="K26" s="46"/>
    </row>
    <row r="27" spans="1:18" ht="21" customHeight="1">
      <c r="A27" s="116"/>
      <c r="B27" s="13"/>
      <c r="C27" s="13"/>
      <c r="D27" s="13"/>
      <c r="E27" s="51"/>
      <c r="F27" s="13"/>
      <c r="G27" s="51"/>
      <c r="H27" s="51"/>
      <c r="I27" s="13"/>
      <c r="J27" s="13"/>
      <c r="K27" s="119"/>
      <c r="L27" s="55"/>
      <c r="M27" s="55"/>
      <c r="N27" s="55"/>
      <c r="O27" s="55"/>
      <c r="P27" s="55"/>
      <c r="Q27" s="55"/>
      <c r="R27" s="55"/>
    </row>
    <row r="28" spans="1:18" ht="21" customHeight="1">
      <c r="A28" s="115"/>
      <c r="B28" s="12"/>
      <c r="C28" s="12"/>
      <c r="D28" s="12"/>
      <c r="E28" s="53"/>
      <c r="F28" s="12"/>
      <c r="G28" s="54"/>
      <c r="H28" s="54"/>
      <c r="I28" s="12"/>
      <c r="J28" s="54"/>
      <c r="K28" s="120"/>
      <c r="L28" s="55"/>
      <c r="M28" s="55"/>
      <c r="N28" s="55"/>
      <c r="O28" s="55"/>
      <c r="P28" s="55"/>
      <c r="Q28" s="55"/>
      <c r="R28" s="55"/>
    </row>
    <row r="29" spans="1:18" ht="21" customHeight="1">
      <c r="A29" s="116"/>
      <c r="B29" s="13"/>
      <c r="C29" s="13"/>
      <c r="D29" s="13"/>
      <c r="E29" s="13"/>
      <c r="F29" s="13"/>
      <c r="G29" s="13"/>
      <c r="H29" s="13"/>
      <c r="I29" s="13"/>
      <c r="J29" s="13"/>
      <c r="K29" s="48"/>
      <c r="L29" s="55"/>
      <c r="M29" s="55"/>
      <c r="N29" s="55"/>
      <c r="O29" s="55"/>
      <c r="P29" s="55"/>
      <c r="Q29" s="55"/>
      <c r="R29" s="55"/>
    </row>
    <row r="30" spans="1:18" ht="21" customHeight="1" thickBot="1">
      <c r="A30" s="158"/>
      <c r="B30" s="49"/>
      <c r="C30" s="49"/>
      <c r="D30" s="49"/>
      <c r="E30" s="49"/>
      <c r="F30" s="49"/>
      <c r="G30" s="49"/>
      <c r="H30" s="49"/>
      <c r="I30" s="49"/>
      <c r="J30" s="49"/>
      <c r="K30" s="50"/>
    </row>
    <row r="31" spans="1:18" ht="21.75" customHeight="1">
      <c r="A31" s="14" t="s">
        <v>742</v>
      </c>
      <c r="L31" s="55"/>
      <c r="M31" s="55"/>
      <c r="N31" s="55"/>
      <c r="O31" s="55"/>
      <c r="P31" s="55"/>
      <c r="Q31" s="55"/>
      <c r="R31" s="55"/>
    </row>
    <row r="32" spans="1:18" ht="21.75" customHeight="1"/>
    <row r="33" ht="21.75" customHeight="1"/>
    <row r="34" ht="21.75" customHeight="1"/>
    <row r="35" ht="21.75" customHeight="1"/>
    <row r="36" ht="21.75" customHeight="1"/>
    <row r="37" ht="21.75" customHeight="1"/>
    <row r="38" ht="21.75" customHeight="1"/>
  </sheetData>
  <customSheetViews>
    <customSheetView guid="{7EECEA86-8D89-42F2-BCED-43692B4A0FC9}" showPageBreaks="1" showRuler="0">
      <selection activeCell="X8" sqref="X8"/>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2-H:  Page &amp;P&amp;R&amp;"Times New Roman,Regular"&amp;8Printed &amp;D &amp;T</oddFooter>
      </headerFooter>
    </customSheetView>
  </customSheetViews>
  <mergeCells count="7">
    <mergeCell ref="G3:H3"/>
    <mergeCell ref="A2:K2"/>
    <mergeCell ref="A1:K1"/>
    <mergeCell ref="C3:C4"/>
    <mergeCell ref="B3:B4"/>
    <mergeCell ref="A3:A4"/>
    <mergeCell ref="K3:K4"/>
  </mergeCells>
  <phoneticPr fontId="4" type="noConversion"/>
  <printOptions horizontalCentered="1" verticalCentered="1"/>
  <pageMargins left="0.5" right="0.5" top="0.5" bottom="0.5" header="0.35" footer="0.35"/>
  <pageSetup scale="67"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&amp;"Arial,Regular"11/18/2016&amp;C&amp;8Table 2-H:  Page &amp;P&amp;R&amp;8Printed &amp;D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T31"/>
  <sheetViews>
    <sheetView workbookViewId="0">
      <selection sqref="A1:T1"/>
    </sheetView>
  </sheetViews>
  <sheetFormatPr defaultColWidth="8.85546875" defaultRowHeight="12.75"/>
  <cols>
    <col min="1" max="2" width="9.28515625" style="9" customWidth="1"/>
    <col min="3" max="20" width="7.28515625" style="9" customWidth="1"/>
    <col min="21" max="16384" width="8.85546875" style="9"/>
  </cols>
  <sheetData>
    <row r="1" spans="1:20" ht="21.75" customHeight="1">
      <c r="A1" s="846" t="s">
        <v>171</v>
      </c>
      <c r="B1" s="846"/>
      <c r="C1" s="846"/>
      <c r="D1" s="846"/>
      <c r="E1" s="846"/>
      <c r="F1" s="846"/>
      <c r="G1" s="846"/>
      <c r="H1" s="846"/>
      <c r="I1" s="846"/>
      <c r="J1" s="846"/>
      <c r="K1" s="846"/>
      <c r="L1" s="846"/>
      <c r="M1" s="846"/>
      <c r="N1" s="846"/>
      <c r="O1" s="846"/>
      <c r="P1" s="846"/>
      <c r="Q1" s="846"/>
      <c r="R1" s="846"/>
      <c r="S1" s="847"/>
      <c r="T1" s="847"/>
    </row>
    <row r="2" spans="1:20" ht="93" customHeight="1" thickBot="1">
      <c r="A2" s="862" t="s">
        <v>196</v>
      </c>
      <c r="B2" s="862"/>
      <c r="C2" s="862"/>
      <c r="D2" s="862"/>
      <c r="E2" s="862"/>
      <c r="F2" s="862"/>
      <c r="G2" s="862"/>
      <c r="H2" s="862"/>
      <c r="I2" s="862"/>
      <c r="J2" s="862"/>
      <c r="K2" s="862"/>
      <c r="L2" s="862"/>
      <c r="M2" s="862"/>
      <c r="N2" s="862"/>
      <c r="O2" s="862"/>
      <c r="P2" s="862"/>
      <c r="Q2" s="862"/>
      <c r="R2" s="862"/>
      <c r="S2" s="863"/>
      <c r="T2" s="863"/>
    </row>
    <row r="3" spans="1:20" ht="19.5" customHeight="1">
      <c r="A3" s="856" t="s">
        <v>43</v>
      </c>
      <c r="B3" s="858" t="s">
        <v>58</v>
      </c>
      <c r="C3" s="861" t="s">
        <v>162</v>
      </c>
      <c r="D3" s="853"/>
      <c r="E3" s="852" t="s">
        <v>266</v>
      </c>
      <c r="F3" s="853"/>
      <c r="G3" s="852" t="s">
        <v>267</v>
      </c>
      <c r="H3" s="853"/>
      <c r="I3" s="848" t="s">
        <v>152</v>
      </c>
      <c r="J3" s="849"/>
      <c r="K3" s="848" t="s">
        <v>152</v>
      </c>
      <c r="L3" s="849"/>
      <c r="M3" s="848" t="s">
        <v>152</v>
      </c>
      <c r="N3" s="849"/>
      <c r="O3" s="848" t="s">
        <v>152</v>
      </c>
      <c r="P3" s="849"/>
      <c r="Q3" s="848" t="s">
        <v>152</v>
      </c>
      <c r="R3" s="849"/>
      <c r="S3" s="848" t="s">
        <v>161</v>
      </c>
      <c r="T3" s="849"/>
    </row>
    <row r="4" spans="1:20" ht="19.5" customHeight="1">
      <c r="A4" s="857"/>
      <c r="B4" s="859"/>
      <c r="C4" s="854"/>
      <c r="D4" s="855"/>
      <c r="E4" s="854"/>
      <c r="F4" s="855"/>
      <c r="G4" s="854"/>
      <c r="H4" s="855"/>
      <c r="I4" s="850"/>
      <c r="J4" s="851"/>
      <c r="K4" s="850"/>
      <c r="L4" s="851"/>
      <c r="M4" s="850"/>
      <c r="N4" s="851"/>
      <c r="O4" s="850"/>
      <c r="P4" s="851"/>
      <c r="Q4" s="850"/>
      <c r="R4" s="851"/>
      <c r="S4" s="850"/>
      <c r="T4" s="851"/>
    </row>
    <row r="5" spans="1:20" ht="19.5" customHeight="1">
      <c r="A5" s="789"/>
      <c r="B5" s="860"/>
      <c r="C5" s="159" t="s">
        <v>12</v>
      </c>
      <c r="D5" s="112" t="s">
        <v>13</v>
      </c>
      <c r="E5" s="159" t="s">
        <v>12</v>
      </c>
      <c r="F5" s="112" t="s">
        <v>13</v>
      </c>
      <c r="G5" s="159" t="s">
        <v>12</v>
      </c>
      <c r="H5" s="112" t="s">
        <v>13</v>
      </c>
      <c r="I5" s="159" t="s">
        <v>12</v>
      </c>
      <c r="J5" s="112" t="s">
        <v>13</v>
      </c>
      <c r="K5" s="159" t="s">
        <v>12</v>
      </c>
      <c r="L5" s="112" t="s">
        <v>13</v>
      </c>
      <c r="M5" s="159" t="s">
        <v>12</v>
      </c>
      <c r="N5" s="112" t="s">
        <v>13</v>
      </c>
      <c r="O5" s="159" t="s">
        <v>12</v>
      </c>
      <c r="P5" s="112" t="s">
        <v>13</v>
      </c>
      <c r="Q5" s="159" t="s">
        <v>12</v>
      </c>
      <c r="R5" s="112" t="s">
        <v>13</v>
      </c>
      <c r="S5" s="159" t="s">
        <v>12</v>
      </c>
      <c r="T5" s="112" t="s">
        <v>13</v>
      </c>
    </row>
    <row r="6" spans="1:20" ht="18" customHeight="1">
      <c r="A6" s="122" t="s">
        <v>228</v>
      </c>
      <c r="B6" s="194">
        <v>3</v>
      </c>
      <c r="C6" s="286">
        <f>'Table 4 Landfill&amp;Flare'!$I$39</f>
        <v>1.453526226621747</v>
      </c>
      <c r="D6" s="287">
        <f>'Table 4 Landfill&amp;Flare'!$H$39</f>
        <v>6.3664448726032523</v>
      </c>
      <c r="E6" s="286">
        <f>'Table 4 Landfill&amp;Flare'!$I$34</f>
        <v>0.48267922086829601</v>
      </c>
      <c r="F6" s="287">
        <f>'Table 4 Landfill&amp;Flare'!$H$34</f>
        <v>2.1141349874031365</v>
      </c>
      <c r="G6" s="286">
        <f>'Table 4 Landfill&amp;Flare'!$I$37</f>
        <v>0.36309614323687894</v>
      </c>
      <c r="H6" s="287">
        <f>'Table 4 Landfill&amp;Flare'!$H$37</f>
        <v>1.5903611073775299</v>
      </c>
      <c r="I6" s="125"/>
      <c r="J6" s="126"/>
      <c r="K6" s="125"/>
      <c r="L6" s="126"/>
      <c r="M6" s="125"/>
      <c r="N6" s="126"/>
      <c r="O6" s="125"/>
      <c r="P6" s="126"/>
      <c r="Q6" s="125"/>
      <c r="R6" s="126"/>
      <c r="S6" s="103"/>
      <c r="T6" s="104"/>
    </row>
    <row r="7" spans="1:20" ht="18" customHeight="1">
      <c r="A7" s="123" t="s">
        <v>228</v>
      </c>
      <c r="B7" s="195">
        <v>4</v>
      </c>
      <c r="C7" s="288" t="s">
        <v>274</v>
      </c>
      <c r="D7" s="289" t="s">
        <v>272</v>
      </c>
      <c r="E7" s="288" t="s">
        <v>262</v>
      </c>
      <c r="F7" s="289" t="s">
        <v>262</v>
      </c>
      <c r="G7" s="288" t="s">
        <v>262</v>
      </c>
      <c r="H7" s="289" t="s">
        <v>262</v>
      </c>
      <c r="I7" s="127"/>
      <c r="J7" s="193"/>
      <c r="K7" s="127"/>
      <c r="L7" s="193"/>
      <c r="M7" s="127"/>
      <c r="N7" s="193"/>
      <c r="O7" s="127"/>
      <c r="P7" s="193"/>
      <c r="Q7" s="127"/>
      <c r="R7" s="193"/>
      <c r="S7" s="133"/>
      <c r="T7" s="46"/>
    </row>
    <row r="8" spans="1:20" ht="18" customHeight="1">
      <c r="A8" s="122">
        <v>1</v>
      </c>
      <c r="B8" s="194">
        <v>5</v>
      </c>
      <c r="C8" s="286">
        <f>'Table 4 Landfill&amp;Flare'!$J$38</f>
        <v>0.71565723793677194</v>
      </c>
      <c r="D8" s="287">
        <f>'Table 4 Landfill&amp;Flare'!$G$38</f>
        <v>3.1345787021630613</v>
      </c>
      <c r="E8" s="286"/>
      <c r="F8" s="287"/>
      <c r="G8" s="286"/>
      <c r="H8" s="287"/>
      <c r="I8" s="125"/>
      <c r="J8" s="126"/>
      <c r="K8" s="125"/>
      <c r="L8" s="126"/>
      <c r="M8" s="125"/>
      <c r="N8" s="126"/>
      <c r="O8" s="125"/>
      <c r="P8" s="126"/>
      <c r="Q8" s="125"/>
      <c r="R8" s="126"/>
      <c r="S8" s="103"/>
      <c r="T8" s="104"/>
    </row>
    <row r="9" spans="1:20" ht="18" customHeight="1">
      <c r="A9" s="123"/>
      <c r="B9" s="195"/>
      <c r="C9" s="127"/>
      <c r="D9" s="193"/>
      <c r="E9" s="127"/>
      <c r="F9" s="193"/>
      <c r="G9" s="127"/>
      <c r="H9" s="193"/>
      <c r="I9" s="127"/>
      <c r="J9" s="193"/>
      <c r="K9" s="127"/>
      <c r="L9" s="193"/>
      <c r="M9" s="127"/>
      <c r="N9" s="193"/>
      <c r="O9" s="127"/>
      <c r="P9" s="193"/>
      <c r="Q9" s="127"/>
      <c r="R9" s="193"/>
      <c r="S9" s="133"/>
      <c r="T9" s="46"/>
    </row>
    <row r="10" spans="1:20" ht="18" customHeight="1">
      <c r="A10" s="122"/>
      <c r="B10" s="194"/>
      <c r="C10" s="125"/>
      <c r="D10" s="126"/>
      <c r="E10" s="125"/>
      <c r="F10" s="126"/>
      <c r="G10" s="125"/>
      <c r="H10" s="126"/>
      <c r="I10" s="125"/>
      <c r="J10" s="126"/>
      <c r="K10" s="125"/>
      <c r="L10" s="126"/>
      <c r="M10" s="125"/>
      <c r="N10" s="126"/>
      <c r="O10" s="125"/>
      <c r="P10" s="126"/>
      <c r="Q10" s="125"/>
      <c r="R10" s="126"/>
      <c r="S10" s="103"/>
      <c r="T10" s="104"/>
    </row>
    <row r="11" spans="1:20" ht="18" customHeight="1">
      <c r="A11" s="123"/>
      <c r="B11" s="195"/>
      <c r="C11" s="127"/>
      <c r="D11" s="193"/>
      <c r="E11" s="127"/>
      <c r="F11" s="193"/>
      <c r="G11" s="127"/>
      <c r="H11" s="193"/>
      <c r="I11" s="127"/>
      <c r="J11" s="193"/>
      <c r="K11" s="127"/>
      <c r="L11" s="193"/>
      <c r="M11" s="127"/>
      <c r="N11" s="193"/>
      <c r="O11" s="127"/>
      <c r="P11" s="193"/>
      <c r="Q11" s="127"/>
      <c r="R11" s="193"/>
      <c r="S11" s="133"/>
      <c r="T11" s="46"/>
    </row>
    <row r="12" spans="1:20" ht="18" customHeight="1">
      <c r="A12" s="122"/>
      <c r="B12" s="194"/>
      <c r="C12" s="125"/>
      <c r="D12" s="126"/>
      <c r="E12" s="125"/>
      <c r="F12" s="126"/>
      <c r="G12" s="125"/>
      <c r="H12" s="126"/>
      <c r="I12" s="125"/>
      <c r="J12" s="126"/>
      <c r="K12" s="125"/>
      <c r="L12" s="126"/>
      <c r="M12" s="125"/>
      <c r="N12" s="126"/>
      <c r="O12" s="125"/>
      <c r="P12" s="126"/>
      <c r="Q12" s="125"/>
      <c r="R12" s="126"/>
      <c r="S12" s="103"/>
      <c r="T12" s="104"/>
    </row>
    <row r="13" spans="1:20" ht="18" customHeight="1">
      <c r="A13" s="123"/>
      <c r="B13" s="195"/>
      <c r="C13" s="127"/>
      <c r="D13" s="193"/>
      <c r="E13" s="127"/>
      <c r="F13" s="193"/>
      <c r="G13" s="127"/>
      <c r="H13" s="193"/>
      <c r="I13" s="127"/>
      <c r="J13" s="193"/>
      <c r="K13" s="127"/>
      <c r="L13" s="193"/>
      <c r="M13" s="127"/>
      <c r="N13" s="193"/>
      <c r="O13" s="127"/>
      <c r="P13" s="193"/>
      <c r="Q13" s="127"/>
      <c r="R13" s="193"/>
      <c r="S13" s="133"/>
      <c r="T13" s="46"/>
    </row>
    <row r="14" spans="1:20" ht="18" customHeight="1">
      <c r="A14" s="122"/>
      <c r="B14" s="194"/>
      <c r="C14" s="125"/>
      <c r="D14" s="126"/>
      <c r="E14" s="125"/>
      <c r="F14" s="126"/>
      <c r="G14" s="125"/>
      <c r="H14" s="126"/>
      <c r="I14" s="125"/>
      <c r="J14" s="126"/>
      <c r="K14" s="125"/>
      <c r="L14" s="126"/>
      <c r="M14" s="125"/>
      <c r="N14" s="126"/>
      <c r="O14" s="125"/>
      <c r="P14" s="126"/>
      <c r="Q14" s="125"/>
      <c r="R14" s="126"/>
      <c r="S14" s="103"/>
      <c r="T14" s="104"/>
    </row>
    <row r="15" spans="1:20" ht="18" customHeight="1">
      <c r="A15" s="123"/>
      <c r="B15" s="195"/>
      <c r="C15" s="127"/>
      <c r="D15" s="193"/>
      <c r="E15" s="127"/>
      <c r="F15" s="193"/>
      <c r="G15" s="127"/>
      <c r="H15" s="193"/>
      <c r="I15" s="127"/>
      <c r="J15" s="193"/>
      <c r="K15" s="127"/>
      <c r="L15" s="193"/>
      <c r="M15" s="127"/>
      <c r="N15" s="193"/>
      <c r="O15" s="127"/>
      <c r="P15" s="193"/>
      <c r="Q15" s="127"/>
      <c r="R15" s="193"/>
      <c r="S15" s="133"/>
      <c r="T15" s="46"/>
    </row>
    <row r="16" spans="1:20" ht="18" customHeight="1">
      <c r="A16" s="122"/>
      <c r="B16" s="194"/>
      <c r="C16" s="125"/>
      <c r="D16" s="126"/>
      <c r="E16" s="125"/>
      <c r="F16" s="126"/>
      <c r="G16" s="125"/>
      <c r="H16" s="126"/>
      <c r="I16" s="125"/>
      <c r="J16" s="126"/>
      <c r="K16" s="125"/>
      <c r="L16" s="126"/>
      <c r="M16" s="125"/>
      <c r="N16" s="126"/>
      <c r="O16" s="125"/>
      <c r="P16" s="126"/>
      <c r="Q16" s="125"/>
      <c r="R16" s="126"/>
      <c r="S16" s="103"/>
      <c r="T16" s="104"/>
    </row>
    <row r="17" spans="1:20" ht="18" customHeight="1">
      <c r="A17" s="123"/>
      <c r="B17" s="195"/>
      <c r="C17" s="127"/>
      <c r="D17" s="193"/>
      <c r="E17" s="127"/>
      <c r="F17" s="193"/>
      <c r="G17" s="127"/>
      <c r="H17" s="193"/>
      <c r="I17" s="127"/>
      <c r="J17" s="193"/>
      <c r="K17" s="127"/>
      <c r="L17" s="193"/>
      <c r="M17" s="127"/>
      <c r="N17" s="193"/>
      <c r="O17" s="127"/>
      <c r="P17" s="193"/>
      <c r="Q17" s="127"/>
      <c r="R17" s="193"/>
      <c r="S17" s="133"/>
      <c r="T17" s="46"/>
    </row>
    <row r="18" spans="1:20" ht="18" customHeight="1">
      <c r="A18" s="122"/>
      <c r="B18" s="194"/>
      <c r="C18" s="125"/>
      <c r="D18" s="126"/>
      <c r="E18" s="125"/>
      <c r="F18" s="126"/>
      <c r="G18" s="125"/>
      <c r="H18" s="126"/>
      <c r="I18" s="125"/>
      <c r="J18" s="126"/>
      <c r="K18" s="125"/>
      <c r="L18" s="126"/>
      <c r="M18" s="125"/>
      <c r="N18" s="126"/>
      <c r="O18" s="125"/>
      <c r="P18" s="126"/>
      <c r="Q18" s="125"/>
      <c r="R18" s="126"/>
      <c r="S18" s="103"/>
      <c r="T18" s="104"/>
    </row>
    <row r="19" spans="1:20" ht="18" customHeight="1">
      <c r="A19" s="123"/>
      <c r="B19" s="195"/>
      <c r="C19" s="127"/>
      <c r="D19" s="193"/>
      <c r="E19" s="127"/>
      <c r="F19" s="193"/>
      <c r="G19" s="127"/>
      <c r="H19" s="193"/>
      <c r="I19" s="127"/>
      <c r="J19" s="193"/>
      <c r="K19" s="127"/>
      <c r="L19" s="193"/>
      <c r="M19" s="127"/>
      <c r="N19" s="193"/>
      <c r="O19" s="127"/>
      <c r="P19" s="193"/>
      <c r="Q19" s="127"/>
      <c r="R19" s="193"/>
      <c r="S19" s="133"/>
      <c r="T19" s="46"/>
    </row>
    <row r="20" spans="1:20" ht="18" customHeight="1">
      <c r="A20" s="124"/>
      <c r="B20" s="196"/>
      <c r="C20" s="182"/>
      <c r="D20" s="48"/>
      <c r="E20" s="182"/>
      <c r="F20" s="48"/>
      <c r="G20" s="182"/>
      <c r="H20" s="48"/>
      <c r="I20" s="182"/>
      <c r="J20" s="48"/>
      <c r="K20" s="182"/>
      <c r="L20" s="48"/>
      <c r="M20" s="182"/>
      <c r="N20" s="48"/>
      <c r="O20" s="182"/>
      <c r="P20" s="48"/>
      <c r="Q20" s="182"/>
      <c r="R20" s="48"/>
      <c r="S20" s="182"/>
      <c r="T20" s="48"/>
    </row>
    <row r="21" spans="1:20" ht="18" customHeight="1">
      <c r="A21" s="123"/>
      <c r="B21" s="195"/>
      <c r="C21" s="127"/>
      <c r="D21" s="193"/>
      <c r="E21" s="127"/>
      <c r="F21" s="193"/>
      <c r="G21" s="127"/>
      <c r="H21" s="193"/>
      <c r="I21" s="127"/>
      <c r="J21" s="193"/>
      <c r="K21" s="127"/>
      <c r="L21" s="193"/>
      <c r="M21" s="127"/>
      <c r="N21" s="193"/>
      <c r="O21" s="127"/>
      <c r="P21" s="193"/>
      <c r="Q21" s="127"/>
      <c r="R21" s="193"/>
      <c r="S21" s="133"/>
      <c r="T21" s="46"/>
    </row>
    <row r="22" spans="1:20" ht="18" customHeight="1">
      <c r="A22" s="122"/>
      <c r="B22" s="194"/>
      <c r="C22" s="125"/>
      <c r="D22" s="126"/>
      <c r="E22" s="125"/>
      <c r="F22" s="126"/>
      <c r="G22" s="125"/>
      <c r="H22" s="126"/>
      <c r="I22" s="125"/>
      <c r="J22" s="126"/>
      <c r="K22" s="125"/>
      <c r="L22" s="126"/>
      <c r="M22" s="125"/>
      <c r="N22" s="126"/>
      <c r="O22" s="125"/>
      <c r="P22" s="126"/>
      <c r="Q22" s="125"/>
      <c r="R22" s="126"/>
      <c r="S22" s="103"/>
      <c r="T22" s="104"/>
    </row>
    <row r="23" spans="1:20" ht="18" customHeight="1">
      <c r="A23" s="210"/>
      <c r="B23" s="211"/>
      <c r="C23" s="133"/>
      <c r="D23" s="46"/>
      <c r="E23" s="133"/>
      <c r="F23" s="46"/>
      <c r="G23" s="133"/>
      <c r="H23" s="46"/>
      <c r="I23" s="133"/>
      <c r="J23" s="46"/>
      <c r="K23" s="133"/>
      <c r="L23" s="46"/>
      <c r="M23" s="133"/>
      <c r="N23" s="46"/>
      <c r="O23" s="133"/>
      <c r="P23" s="46"/>
      <c r="Q23" s="133"/>
      <c r="R23" s="46"/>
      <c r="S23" s="133"/>
      <c r="T23" s="46"/>
    </row>
    <row r="24" spans="1:20" ht="18" customHeight="1">
      <c r="A24" s="122"/>
      <c r="B24" s="194"/>
      <c r="C24" s="125"/>
      <c r="D24" s="126"/>
      <c r="E24" s="125"/>
      <c r="F24" s="126"/>
      <c r="G24" s="125"/>
      <c r="H24" s="126"/>
      <c r="I24" s="125"/>
      <c r="J24" s="126"/>
      <c r="K24" s="125"/>
      <c r="L24" s="126"/>
      <c r="M24" s="125"/>
      <c r="N24" s="126"/>
      <c r="O24" s="125"/>
      <c r="P24" s="126"/>
      <c r="Q24" s="125"/>
      <c r="R24" s="126"/>
      <c r="S24" s="103"/>
      <c r="T24" s="104"/>
    </row>
    <row r="25" spans="1:20" ht="18" customHeight="1">
      <c r="A25" s="123"/>
      <c r="B25" s="195"/>
      <c r="C25" s="127"/>
      <c r="D25" s="193"/>
      <c r="E25" s="127"/>
      <c r="F25" s="193"/>
      <c r="G25" s="127"/>
      <c r="H25" s="193"/>
      <c r="I25" s="127"/>
      <c r="J25" s="193"/>
      <c r="K25" s="127"/>
      <c r="L25" s="193"/>
      <c r="M25" s="127"/>
      <c r="N25" s="193"/>
      <c r="O25" s="127"/>
      <c r="P25" s="193"/>
      <c r="Q25" s="127"/>
      <c r="R25" s="193"/>
      <c r="S25" s="133"/>
      <c r="T25" s="46"/>
    </row>
    <row r="26" spans="1:20" ht="18" customHeight="1">
      <c r="A26" s="122"/>
      <c r="B26" s="194"/>
      <c r="C26" s="125"/>
      <c r="D26" s="126"/>
      <c r="E26" s="125"/>
      <c r="F26" s="126"/>
      <c r="G26" s="125"/>
      <c r="H26" s="126"/>
      <c r="I26" s="125"/>
      <c r="J26" s="126"/>
      <c r="K26" s="125"/>
      <c r="L26" s="126"/>
      <c r="M26" s="125"/>
      <c r="N26" s="126"/>
      <c r="O26" s="125"/>
      <c r="P26" s="126"/>
      <c r="Q26" s="125"/>
      <c r="R26" s="126"/>
      <c r="S26" s="103"/>
      <c r="T26" s="104"/>
    </row>
    <row r="27" spans="1:20" ht="18" customHeight="1">
      <c r="A27" s="123"/>
      <c r="B27" s="195"/>
      <c r="C27" s="127"/>
      <c r="D27" s="193"/>
      <c r="E27" s="127"/>
      <c r="F27" s="193"/>
      <c r="G27" s="127"/>
      <c r="H27" s="193"/>
      <c r="I27" s="127"/>
      <c r="J27" s="193"/>
      <c r="K27" s="127"/>
      <c r="L27" s="193"/>
      <c r="M27" s="127"/>
      <c r="N27" s="193"/>
      <c r="O27" s="127"/>
      <c r="P27" s="193"/>
      <c r="Q27" s="127"/>
      <c r="R27" s="193"/>
      <c r="S27" s="133"/>
      <c r="T27" s="46"/>
    </row>
    <row r="28" spans="1:20" ht="18" customHeight="1">
      <c r="A28" s="122"/>
      <c r="B28" s="194"/>
      <c r="C28" s="125"/>
      <c r="D28" s="126"/>
      <c r="E28" s="125"/>
      <c r="F28" s="126"/>
      <c r="G28" s="125"/>
      <c r="H28" s="126"/>
      <c r="I28" s="125"/>
      <c r="J28" s="126"/>
      <c r="K28" s="125"/>
      <c r="L28" s="126"/>
      <c r="M28" s="125"/>
      <c r="N28" s="126"/>
      <c r="O28" s="125"/>
      <c r="P28" s="126"/>
      <c r="Q28" s="125"/>
      <c r="R28" s="126"/>
      <c r="S28" s="103"/>
      <c r="T28" s="104"/>
    </row>
    <row r="29" spans="1:20" ht="18" customHeight="1" thickBot="1">
      <c r="A29" s="192"/>
      <c r="B29" s="197"/>
      <c r="C29" s="198"/>
      <c r="D29" s="199"/>
      <c r="E29" s="198"/>
      <c r="F29" s="199"/>
      <c r="G29" s="198"/>
      <c r="H29" s="199"/>
      <c r="I29" s="198"/>
      <c r="J29" s="199"/>
      <c r="K29" s="198"/>
      <c r="L29" s="199"/>
      <c r="M29" s="198"/>
      <c r="N29" s="199"/>
      <c r="O29" s="198"/>
      <c r="P29" s="199"/>
      <c r="Q29" s="198"/>
      <c r="R29" s="199"/>
      <c r="S29" s="198"/>
      <c r="T29" s="199"/>
    </row>
    <row r="30" spans="1:20" ht="18" customHeight="1" thickBot="1">
      <c r="A30" s="200" t="s">
        <v>160</v>
      </c>
      <c r="B30" s="201"/>
      <c r="C30" s="304" t="s">
        <v>275</v>
      </c>
      <c r="D30" s="305" t="s">
        <v>273</v>
      </c>
      <c r="E30" s="304">
        <f t="shared" ref="E30:H30" si="0">SUM(E6:E8)</f>
        <v>0.48267922086829601</v>
      </c>
      <c r="F30" s="305">
        <f t="shared" si="0"/>
        <v>2.1141349874031365</v>
      </c>
      <c r="G30" s="304">
        <f t="shared" si="0"/>
        <v>0.36309614323687894</v>
      </c>
      <c r="H30" s="305">
        <f t="shared" si="0"/>
        <v>1.5903611073775299</v>
      </c>
      <c r="I30" s="202"/>
      <c r="J30" s="203"/>
      <c r="K30" s="202"/>
      <c r="L30" s="203"/>
      <c r="M30" s="202"/>
      <c r="N30" s="203"/>
      <c r="O30" s="202"/>
      <c r="P30" s="203"/>
      <c r="Q30" s="202"/>
      <c r="R30" s="203"/>
      <c r="S30" s="202"/>
      <c r="T30" s="203"/>
    </row>
    <row r="31" spans="1:20">
      <c r="A31" s="208"/>
    </row>
  </sheetData>
  <customSheetViews>
    <customSheetView guid="{7EECEA86-8D89-42F2-BCED-43692B4A0FC9}" showPageBreaks="1" showRuler="0">
      <selection activeCell="W2" sqref="W2"/>
      <pageMargins left="0.5" right="0.5" top="0.5" bottom="0.5" header="0.35" footer="0.35"/>
      <printOptions horizontalCentered="1" verticalCentered="1"/>
      <pageSetup scale="85" orientation="landscape" useFirstPageNumber="1" r:id="rId1"/>
      <headerFooter alignWithMargins="0">
        <oddHeader>&amp;L&amp;"Times New Roman,Regular"&amp;8Company Name&amp;C&amp;"Times New Roman,Regular"&amp;8Facility Name&amp;R&amp;"Times New Roman,Regular"&amp;8Appplication Date:  Revision #</oddHeader>
        <oddFooter>&amp;L&amp;"Times New Roman,Regular"&amp;8Form Revision: 2/16/2011&amp;C&amp;"Times New Roman,Regular"&amp;8Table 2-I:  Page &amp;P&amp;R&amp;"Times New Roman,Regular"&amp;8Printed &amp;D &amp;T</oddFooter>
      </headerFooter>
    </customSheetView>
  </customSheetViews>
  <mergeCells count="13">
    <mergeCell ref="A1:T1"/>
    <mergeCell ref="O3:P4"/>
    <mergeCell ref="Q3:R4"/>
    <mergeCell ref="K3:L4"/>
    <mergeCell ref="M3:N4"/>
    <mergeCell ref="G3:H4"/>
    <mergeCell ref="I3:J4"/>
    <mergeCell ref="A3:A5"/>
    <mergeCell ref="B3:B5"/>
    <mergeCell ref="C3:D4"/>
    <mergeCell ref="E3:F4"/>
    <mergeCell ref="S3:T4"/>
    <mergeCell ref="A2:T2"/>
  </mergeCells>
  <phoneticPr fontId="4" type="noConversion"/>
  <printOptions horizontalCentered="1" verticalCentered="1"/>
  <pageMargins left="0.5" right="0.5" top="0.5" bottom="0.5" header="0.35" footer="0.35"/>
  <pageSetup scale="85" orientation="landscape" useFirstPageNumber="1" r:id="rId2"/>
  <headerFooter alignWithMargins="0">
    <oddHeader xml:space="preserve">&amp;L&amp;"Times New Roman,Regular"&amp;8Camino Real Environmental Center, Inc.&amp;C&amp;"Times New Roman,Regular"&amp;8Camino Real Landfill&amp;R&amp;"Times New Roman,Regular"&amp;8Application Date:    December 2018                           Revision 0        </oddHeader>
    <oddFooter>&amp;L&amp;"Arial,Bold"&amp;8Form Revision: 10/9/2014&amp;C&amp;8Table 2-I:  Page &amp;P&amp;R&amp;8Printed &amp;D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35</vt:i4>
      </vt:variant>
    </vt:vector>
  </HeadingPairs>
  <TitlesOfParts>
    <vt:vector size="60" baseType="lpstr">
      <vt:lpstr>Table 2-A</vt:lpstr>
      <vt:lpstr>2-B</vt:lpstr>
      <vt:lpstr>2-C</vt:lpstr>
      <vt:lpstr>2-D</vt:lpstr>
      <vt:lpstr>2-E</vt:lpstr>
      <vt:lpstr>2-F</vt:lpstr>
      <vt:lpstr>2-G</vt:lpstr>
      <vt:lpstr>2-H</vt:lpstr>
      <vt:lpstr>2-I</vt:lpstr>
      <vt:lpstr>2-J</vt:lpstr>
      <vt:lpstr>2-K</vt:lpstr>
      <vt:lpstr>2-L</vt:lpstr>
      <vt:lpstr>2-M</vt:lpstr>
      <vt:lpstr>2-N</vt:lpstr>
      <vt:lpstr>2-O</vt:lpstr>
      <vt:lpstr>2-P</vt:lpstr>
      <vt:lpstr>Table 1 - Emissions Summary</vt:lpstr>
      <vt:lpstr>Table 2a Paved</vt:lpstr>
      <vt:lpstr>Table 2b - Unpaved</vt:lpstr>
      <vt:lpstr>Table 3a Fugitives Earthmoving</vt:lpstr>
      <vt:lpstr>Table 3b Scraper Operations</vt:lpstr>
      <vt:lpstr>Table 3c Wind Erosion</vt:lpstr>
      <vt:lpstr>Table 4 Landfill&amp;Flare</vt:lpstr>
      <vt:lpstr>Table 5 GHG Calcs</vt:lpstr>
      <vt:lpstr>Table 6 Insignificant Activites</vt:lpstr>
      <vt:lpstr>'2-C'!Print_Area</vt:lpstr>
      <vt:lpstr>'2-I'!Print_Area</vt:lpstr>
      <vt:lpstr>'2-P'!Print_Area</vt:lpstr>
      <vt:lpstr>'Table 1 - Emissions Summary'!Print_Area</vt:lpstr>
      <vt:lpstr>'Table 2a Paved'!Print_Area</vt:lpstr>
      <vt:lpstr>'Table 2b - Unpaved'!Print_Area</vt:lpstr>
      <vt:lpstr>'Table 3a Fugitives Earthmoving'!Print_Area</vt:lpstr>
      <vt:lpstr>'Table 3b Scraper Operations'!Print_Area</vt:lpstr>
      <vt:lpstr>'Table 3c Wind Erosion'!Print_Area</vt:lpstr>
      <vt:lpstr>'Table 4 Landfill&amp;Flare'!Print_Area</vt:lpstr>
      <vt:lpstr>'Table 5 GHG Calcs'!Print_Area</vt:lpstr>
      <vt:lpstr>'Table 6 Insignificant Activites'!Print_Area</vt:lpstr>
      <vt:lpstr>'2-B'!Print_Titles</vt:lpstr>
      <vt:lpstr>'2-C'!Print_Titles</vt:lpstr>
      <vt:lpstr>'2-D'!Print_Titles</vt:lpstr>
      <vt:lpstr>'2-E'!Print_Titles</vt:lpstr>
      <vt:lpstr>'2-F'!Print_Titles</vt:lpstr>
      <vt:lpstr>'2-G'!Print_Titles</vt:lpstr>
      <vt:lpstr>'2-H'!Print_Titles</vt:lpstr>
      <vt:lpstr>'2-I'!Print_Titles</vt:lpstr>
      <vt:lpstr>'2-J'!Print_Titles</vt:lpstr>
      <vt:lpstr>'2-K'!Print_Titles</vt:lpstr>
      <vt:lpstr>'2-L'!Print_Titles</vt:lpstr>
      <vt:lpstr>'2-M'!Print_Titles</vt:lpstr>
      <vt:lpstr>'2-N'!Print_Titles</vt:lpstr>
      <vt:lpstr>'2-O'!Print_Titles</vt:lpstr>
      <vt:lpstr>'Table 1 - Emissions Summary'!Print_Titles</vt:lpstr>
      <vt:lpstr>'Table 2-A'!Print_Titles</vt:lpstr>
      <vt:lpstr>'Table 2a Paved'!Print_Titles</vt:lpstr>
      <vt:lpstr>'Table 3a Fugitives Earthmoving'!Print_Titles</vt:lpstr>
      <vt:lpstr>'Table 3b Scraper Operations'!Print_Titles</vt:lpstr>
      <vt:lpstr>'Table 3c Wind Erosion'!Print_Titles</vt:lpstr>
      <vt:lpstr>'Table 4 Landfill&amp;Flare'!Print_Titles</vt:lpstr>
      <vt:lpstr>'Table 5 GHG Calcs'!Print_Titles</vt:lpstr>
      <vt:lpstr>'Table 6 Insignificant Activites'!Print_Titles</vt:lpstr>
    </vt:vector>
  </TitlesOfParts>
  <Company>Waid and Associates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Powell</dc:creator>
  <cp:lastModifiedBy>Denise Huff</cp:lastModifiedBy>
  <cp:lastPrinted>2018-11-30T07:00:55Z</cp:lastPrinted>
  <dcterms:created xsi:type="dcterms:W3CDTF">2006-03-21T17:10:30Z</dcterms:created>
  <dcterms:modified xsi:type="dcterms:W3CDTF">2018-12-17T18:49:28Z</dcterms:modified>
</cp:coreProperties>
</file>