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autoCompressPictures="0"/>
  <mc:AlternateContent xmlns:mc="http://schemas.openxmlformats.org/markup-compatibility/2006">
    <mc:Choice Requires="x15">
      <x15ac:absPath xmlns:x15ac="http://schemas.microsoft.com/office/spreadsheetml/2010/11/ac" url="\\NMENV\ServerShares$\User Shares\pedro.archuleta.nmenv\Word Press Flyers\"/>
    </mc:Choice>
  </mc:AlternateContent>
  <xr:revisionPtr revIDLastSave="0" documentId="8_{04BF54BE-55CA-4FD9-AE81-84B884DA7A48}" xr6:coauthVersionLast="36" xr6:coauthVersionMax="36" xr10:uidLastSave="{00000000-0000-0000-0000-000000000000}"/>
  <bookViews>
    <workbookView xWindow="0" yWindow="0" windowWidth="21570" windowHeight="11565" xr2:uid="{00000000-000D-0000-FFFF-FFFF00000000}"/>
  </bookViews>
  <sheets>
    <sheet name="Instructions" sheetId="6" r:id="rId1"/>
    <sheet name="Data Input 1" sheetId="4" r:id="rId2"/>
    <sheet name="Data Input 2" sheetId="5" r:id="rId3"/>
    <sheet name="20-Year Projections" sheetId="2" r:id="rId4"/>
    <sheet name="Dashboard" sheetId="3" r:id="rId5"/>
  </sheets>
  <definedNames>
    <definedName name="annual_nonresidential_consumption_growth">'Data Input 1'!$H$24</definedName>
    <definedName name="annual_nonresidential_customer_growth">'Data Input 1'!$H$23</definedName>
    <definedName name="annual_residential_consumption_growth">'Data Input 1'!$G$24</definedName>
    <definedName name="annual_residential_customer_growth">'Data Input 1'!$G$23</definedName>
    <definedName name="expenditure_growth">'Data Input 1'!$H$17</definedName>
    <definedName name="initial_base_charge">'Data Input 1'!$C$23</definedName>
    <definedName name="initial_bill">'Data Input 1'!$C$26</definedName>
    <definedName name="initial_capital_reserves">'Data Input 1'!$H$8</definedName>
    <definedName name="initial_expenditure">'Data Input 1'!$H$16</definedName>
    <definedName name="initial_rate">'Data Input 1'!$C$22</definedName>
    <definedName name="initial_revenue">'Data Input 1'!$H$15</definedName>
    <definedName name="interest_rate_on_capital_reserves">'Data Input 1'!$H$10</definedName>
    <definedName name="max_annual_debt">'20-Year Projections'!#REF!</definedName>
    <definedName name="number_of_nonresidential_customers">'Data Input 1'!$H$21</definedName>
    <definedName name="number_of_residential_customers">'Data Input 1'!$G$21</definedName>
    <definedName name="_xlnm.Print_Area" localSheetId="3">'20-Year Projections'!$C$49:$K$91</definedName>
    <definedName name="_xlnm.Print_Area" localSheetId="4">Dashboard!$A$4:$W$46</definedName>
    <definedName name="_xlnm.Print_Titles" localSheetId="3">'20-Year Projections'!$49:$49</definedName>
    <definedName name="starting_fiscal_year">'Data Input 1'!$B$15</definedName>
    <definedName name="Starting_rate">'20-Year Projections'!#REF!</definedName>
    <definedName name="total_nonresidential_usage">'Data Input 1'!$H$22</definedName>
    <definedName name="total_residential_usage">'Data Input 1'!$G$22</definedName>
    <definedName name="Total_Revenues">'20-Year Projections'!$21:$21</definedName>
    <definedName name="utility_name">'Data Input 1'!$B$9</definedName>
    <definedName name="utility_type">'Data Input 1'!$B$12</definedName>
    <definedName name="volume_included_in_base">'Data Input 1'!$C$24</definedName>
    <definedName name="Z_B248671F_B35D_4A63_8BC6_D287827A124E_.wvu.Cols" localSheetId="3" hidden="1">'Data Input 2'!$K:$K</definedName>
    <definedName name="Z_B248671F_B35D_4A63_8BC6_D287827A124E_.wvu.PrintArea" localSheetId="3" hidden="1">'20-Year Projections'!$C$49:$I$91</definedName>
    <definedName name="Z_B248671F_B35D_4A63_8BC6_D287827A124E_.wvu.PrintTitles" localSheetId="3" hidden="1">'20-Year Projections'!$49:$49</definedName>
    <definedName name="Z_B248671F_B35D_4A63_8BC6_D287827A124E_.wvu.Rows" localSheetId="3" hidden="1">'20-Year Projections'!$142:$217</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4" l="1"/>
  <c r="G26" i="4"/>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C219" i="2"/>
  <c r="C221" i="2" s="1"/>
  <c r="C217" i="2"/>
  <c r="D217" i="2" s="1"/>
  <c r="E217" i="2" s="1"/>
  <c r="C312" i="2"/>
  <c r="C310" i="2"/>
  <c r="C162" i="2"/>
  <c r="C166" i="2"/>
  <c r="D162"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C320" i="2"/>
  <c r="C322" i="2"/>
  <c r="C321" i="2"/>
  <c r="C250" i="2"/>
  <c r="C252" i="2"/>
  <c r="C251" i="2"/>
  <c r="C279" i="2"/>
  <c r="C281" i="2"/>
  <c r="C280" i="2"/>
  <c r="D252"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D281" i="2"/>
  <c r="E252"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E281" i="2"/>
  <c r="F252"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F281" i="2"/>
  <c r="D322" i="2"/>
  <c r="G252"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G281" i="2"/>
  <c r="E322" i="2"/>
  <c r="H252"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H281" i="2"/>
  <c r="F322" i="2"/>
  <c r="I252"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I281" i="2"/>
  <c r="G322" i="2"/>
  <c r="J252"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J281" i="2"/>
  <c r="H322" i="2"/>
  <c r="K252"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K281" i="2"/>
  <c r="I322" i="2"/>
  <c r="L252"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L281" i="2"/>
  <c r="J322" i="2"/>
  <c r="M252"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M281" i="2"/>
  <c r="K322" i="2"/>
  <c r="N252"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N281" i="2"/>
  <c r="L322" i="2"/>
  <c r="O252"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O281" i="2"/>
  <c r="M322" i="2"/>
  <c r="P252"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P281" i="2"/>
  <c r="N322" i="2"/>
  <c r="Q252"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Q281" i="2"/>
  <c r="O322" i="2"/>
  <c r="R252" i="2"/>
  <c r="R281" i="2"/>
  <c r="P322" i="2"/>
  <c r="S252"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S281" i="2"/>
  <c r="Q322" i="2"/>
  <c r="T252"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T281" i="2"/>
  <c r="R322" i="2"/>
  <c r="U252"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U281" i="2"/>
  <c r="S322" i="2"/>
  <c r="V252"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V281" i="2"/>
  <c r="T322" i="2"/>
  <c r="W252"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W281" i="2"/>
  <c r="U322" i="2"/>
  <c r="X252" i="2"/>
  <c r="X281" i="2"/>
  <c r="V322" i="2"/>
  <c r="Y252" i="2"/>
  <c r="Y281" i="2"/>
  <c r="W322" i="2"/>
  <c r="C311" i="2"/>
  <c r="C225" i="2"/>
  <c r="D225" i="2" s="1"/>
  <c r="D227" i="2" s="1"/>
  <c r="E11" i="4"/>
  <c r="C347" i="2"/>
  <c r="D354" i="2" s="1"/>
  <c r="C240" i="2"/>
  <c r="C223" i="2"/>
  <c r="C244" i="2" s="1"/>
  <c r="C242" i="2"/>
  <c r="C7" i="2"/>
  <c r="D7" i="2" s="1"/>
  <c r="C30" i="2" a="1"/>
  <c r="K30" i="2" s="1"/>
  <c r="D30" i="2"/>
  <c r="D99"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E30" i="2"/>
  <c r="E99"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F30" i="2"/>
  <c r="F99" i="2"/>
  <c r="F102"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G30" i="2"/>
  <c r="G99"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H30" i="2"/>
  <c r="H99"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I30" i="2"/>
  <c r="I99" i="2"/>
  <c r="I102"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J99" i="2"/>
  <c r="J102"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K99" i="2"/>
  <c r="K102"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L30" i="2"/>
  <c r="L99"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M30" i="2"/>
  <c r="M99"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N30" i="2"/>
  <c r="N99" i="2"/>
  <c r="N102"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O30" i="2"/>
  <c r="O99"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P30" i="2"/>
  <c r="P99"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Q30" i="2"/>
  <c r="Q99" i="2"/>
  <c r="Q102"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R99" i="2"/>
  <c r="R102"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S99" i="2"/>
  <c r="S102"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T30" i="2"/>
  <c r="T99"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U30" i="2"/>
  <c r="U99"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V30" i="2"/>
  <c r="V99" i="2"/>
  <c r="V102"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W30" i="2"/>
  <c r="W99"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X30" i="2"/>
  <c r="X99"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Y30" i="2" a="1"/>
  <c r="Y30" i="2"/>
  <c r="Y99" i="2"/>
  <c r="Y102"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234" i="2"/>
  <c r="X322" i="2"/>
  <c r="Y237" i="2"/>
  <c r="Y322" i="2"/>
  <c r="C36" i="2"/>
  <c r="C38" i="2"/>
  <c r="C40" i="2" s="1"/>
  <c r="C29" i="2"/>
  <c r="V11" i="5"/>
  <c r="H11" i="5"/>
  <c r="J11" i="5" s="1"/>
  <c r="H10" i="5"/>
  <c r="J10" i="5" s="1"/>
  <c r="V9" i="5"/>
  <c r="H9" i="5" s="1"/>
  <c r="J9" i="5" s="1"/>
  <c r="W9" i="5" s="1"/>
  <c r="H8" i="5"/>
  <c r="J8" i="5"/>
  <c r="V12" i="5"/>
  <c r="H12" i="5"/>
  <c r="J12" i="5"/>
  <c r="W12" i="5" s="1"/>
  <c r="X12" i="5"/>
  <c r="S349" i="2"/>
  <c r="D349" i="2"/>
  <c r="E349" i="2"/>
  <c r="F349" i="2"/>
  <c r="G349" i="2"/>
  <c r="H349" i="2"/>
  <c r="I349" i="2"/>
  <c r="J349" i="2"/>
  <c r="K349" i="2"/>
  <c r="L349" i="2"/>
  <c r="M349" i="2"/>
  <c r="N349" i="2"/>
  <c r="O349" i="2"/>
  <c r="P349" i="2"/>
  <c r="Q349" i="2"/>
  <c r="R349" i="2"/>
  <c r="T349" i="2"/>
  <c r="U349" i="2"/>
  <c r="V349" i="2"/>
  <c r="W349" i="2"/>
  <c r="X349" i="2"/>
  <c r="Y349" i="2"/>
  <c r="C349" i="2"/>
  <c r="C348" i="2"/>
  <c r="C156" i="2"/>
  <c r="C157" i="2" s="1"/>
  <c r="C159" i="2" s="1"/>
  <c r="C213" i="2" s="1"/>
  <c r="C30" i="2"/>
  <c r="D24" i="2"/>
  <c r="C32" i="2"/>
  <c r="C241" i="2"/>
  <c r="D241" i="2"/>
  <c r="C16" i="2"/>
  <c r="P11" i="5"/>
  <c r="P12" i="5"/>
  <c r="P8" i="5"/>
  <c r="P9" i="5"/>
  <c r="P10"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T8" i="5"/>
  <c r="R9" i="5"/>
  <c r="S9" i="5" s="1"/>
  <c r="T9" i="5"/>
  <c r="R10" i="5"/>
  <c r="T10" i="5"/>
  <c r="T11" i="5"/>
  <c r="R11" i="5"/>
  <c r="T12" i="5"/>
  <c r="R12" i="5"/>
  <c r="T13" i="5"/>
  <c r="R13" i="5"/>
  <c r="T14" i="5"/>
  <c r="R14" i="5"/>
  <c r="T15" i="5"/>
  <c r="R15" i="5"/>
  <c r="T16" i="5"/>
  <c r="R16" i="5"/>
  <c r="T17" i="5"/>
  <c r="R17" i="5"/>
  <c r="T18" i="5"/>
  <c r="R18" i="5"/>
  <c r="T19" i="5"/>
  <c r="R19" i="5"/>
  <c r="T20" i="5"/>
  <c r="R20" i="5"/>
  <c r="T21" i="5"/>
  <c r="R21" i="5"/>
  <c r="T22" i="5"/>
  <c r="R22" i="5"/>
  <c r="T23" i="5"/>
  <c r="R23" i="5"/>
  <c r="T24" i="5"/>
  <c r="R24" i="5"/>
  <c r="T25" i="5"/>
  <c r="R25" i="5"/>
  <c r="T26" i="5"/>
  <c r="R26" i="5"/>
  <c r="T27" i="5"/>
  <c r="R27" i="5"/>
  <c r="T28" i="5"/>
  <c r="R28" i="5"/>
  <c r="T29" i="5"/>
  <c r="R29" i="5"/>
  <c r="T30" i="5"/>
  <c r="R30" i="5"/>
  <c r="T31" i="5"/>
  <c r="R31" i="5"/>
  <c r="T32" i="5"/>
  <c r="R32" i="5"/>
  <c r="T33" i="5"/>
  <c r="R33" i="5"/>
  <c r="T34" i="5"/>
  <c r="R34" i="5"/>
  <c r="T35" i="5"/>
  <c r="R35" i="5"/>
  <c r="T36" i="5"/>
  <c r="R36" i="5"/>
  <c r="T37" i="5"/>
  <c r="R37" i="5"/>
  <c r="T38" i="5"/>
  <c r="R38" i="5"/>
  <c r="T39" i="5"/>
  <c r="R39" i="5"/>
  <c r="T40" i="5"/>
  <c r="R40" i="5"/>
  <c r="T41" i="5"/>
  <c r="R41" i="5"/>
  <c r="T42" i="5"/>
  <c r="R42" i="5"/>
  <c r="T43" i="5"/>
  <c r="R43" i="5"/>
  <c r="T44" i="5"/>
  <c r="R44" i="5"/>
  <c r="T45" i="5"/>
  <c r="R45" i="5"/>
  <c r="T46" i="5"/>
  <c r="R46" i="5"/>
  <c r="T47" i="5"/>
  <c r="R47" i="5"/>
  <c r="T48" i="5"/>
  <c r="R48" i="5"/>
  <c r="T49" i="5"/>
  <c r="R49" i="5"/>
  <c r="Q8" i="5"/>
  <c r="U8" i="5" s="1"/>
  <c r="R8" i="5"/>
  <c r="Q10" i="5"/>
  <c r="U10" i="5" s="1"/>
  <c r="Q11" i="5"/>
  <c r="Q12" i="5"/>
  <c r="C46" i="2"/>
  <c r="C47" i="2" s="1"/>
  <c r="S10" i="5"/>
  <c r="S12" i="5"/>
  <c r="B39" i="2"/>
  <c r="E3" i="3"/>
  <c r="S8" i="5"/>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H13" i="5"/>
  <c r="J13" i="5" s="1"/>
  <c r="X13" i="5" s="1"/>
  <c r="H14" i="5"/>
  <c r="J14" i="5"/>
  <c r="H15" i="5"/>
  <c r="J15" i="5" s="1"/>
  <c r="H16" i="5"/>
  <c r="J16" i="5" s="1"/>
  <c r="H17" i="5"/>
  <c r="J17" i="5" s="1"/>
  <c r="H18" i="5"/>
  <c r="J18" i="5" s="1"/>
  <c r="W18" i="5" s="1"/>
  <c r="H19" i="5"/>
  <c r="J19" i="5"/>
  <c r="X19" i="5" s="1"/>
  <c r="H20" i="5"/>
  <c r="J20" i="5" s="1"/>
  <c r="X20" i="5" s="1"/>
  <c r="H21" i="5"/>
  <c r="H22" i="5"/>
  <c r="J22" i="5"/>
  <c r="H23" i="5"/>
  <c r="J23" i="5" s="1"/>
  <c r="H24" i="5"/>
  <c r="J24" i="5"/>
  <c r="W24" i="5" s="1"/>
  <c r="H25" i="5"/>
  <c r="J25" i="5" s="1"/>
  <c r="W25" i="5" s="1"/>
  <c r="H26" i="5"/>
  <c r="J26" i="5"/>
  <c r="H27" i="5"/>
  <c r="J27" i="5" s="1"/>
  <c r="W27" i="5" s="1"/>
  <c r="H28" i="5"/>
  <c r="H29" i="5"/>
  <c r="J29" i="5" s="1"/>
  <c r="H30" i="5"/>
  <c r="J30" i="5"/>
  <c r="H31" i="5"/>
  <c r="J31" i="5" s="1"/>
  <c r="W31" i="5" s="1"/>
  <c r="H32" i="5"/>
  <c r="H33" i="5"/>
  <c r="J33" i="5"/>
  <c r="X33" i="5" s="1"/>
  <c r="H34" i="5"/>
  <c r="J34" i="5" s="1"/>
  <c r="H35" i="5"/>
  <c r="J35" i="5" s="1"/>
  <c r="H36" i="5"/>
  <c r="J36" i="5" s="1"/>
  <c r="H37" i="5"/>
  <c r="J37" i="5" s="1"/>
  <c r="W37" i="5" s="1"/>
  <c r="H38" i="5"/>
  <c r="J38" i="5" s="1"/>
  <c r="W38" i="5" s="1"/>
  <c r="H39" i="5"/>
  <c r="J39" i="5" s="1"/>
  <c r="X39" i="5" s="1"/>
  <c r="H40" i="5"/>
  <c r="H41" i="5"/>
  <c r="J41" i="5" s="1"/>
  <c r="H42" i="5"/>
  <c r="J42" i="5" s="1"/>
  <c r="H43" i="5"/>
  <c r="J43" i="5" s="1"/>
  <c r="W43" i="5" s="1"/>
  <c r="H44" i="5"/>
  <c r="J44" i="5" s="1"/>
  <c r="X44" i="5" s="1"/>
  <c r="H45" i="5"/>
  <c r="J45" i="5" s="1"/>
  <c r="X45" i="5" s="1"/>
  <c r="H46" i="5"/>
  <c r="J46" i="5" s="1"/>
  <c r="H47" i="5"/>
  <c r="H48" i="5"/>
  <c r="J48" i="5" s="1"/>
  <c r="W48" i="5" s="1"/>
  <c r="H49" i="5"/>
  <c r="J49" i="5"/>
  <c r="J21" i="5"/>
  <c r="X21" i="5"/>
  <c r="J28" i="5"/>
  <c r="J32" i="5"/>
  <c r="W32" i="5" s="1"/>
  <c r="X32" i="5"/>
  <c r="J40" i="5"/>
  <c r="J47" i="5"/>
  <c r="X47" i="5"/>
  <c r="Q9" i="5"/>
  <c r="U9" i="5"/>
  <c r="C168" i="2"/>
  <c r="C169" i="2" s="1"/>
  <c r="B29" i="4"/>
  <c r="U12" i="5"/>
  <c r="B16" i="2"/>
  <c r="B15" i="2"/>
  <c r="B14" i="2"/>
  <c r="AA51" i="2"/>
  <c r="AB51" i="2" s="1"/>
  <c r="AC51" i="2" s="1"/>
  <c r="AD51" i="2" s="1"/>
  <c r="AE51" i="2" s="1"/>
  <c r="AF51" i="2" s="1"/>
  <c r="AG51" i="2" s="1"/>
  <c r="AH51" i="2" s="1"/>
  <c r="AI51" i="2" s="1"/>
  <c r="AJ51" i="2" s="1"/>
  <c r="AK51" i="2" s="1"/>
  <c r="AL51" i="2" s="1"/>
  <c r="AM51" i="2" s="1"/>
  <c r="AN51" i="2" s="1"/>
  <c r="AO51" i="2" s="1"/>
  <c r="AP51" i="2" s="1"/>
  <c r="AQ51" i="2" s="1"/>
  <c r="AR51" i="2" s="1"/>
  <c r="AS51" i="2" s="1"/>
  <c r="AT51" i="2" s="1"/>
  <c r="AA52" i="2"/>
  <c r="AB52" i="2"/>
  <c r="AC52" i="2" s="1"/>
  <c r="AD52" i="2" s="1"/>
  <c r="AE52" i="2" s="1"/>
  <c r="AF52" i="2" s="1"/>
  <c r="AG52" i="2" s="1"/>
  <c r="AH52" i="2" s="1"/>
  <c r="AI52" i="2" s="1"/>
  <c r="AJ52" i="2" s="1"/>
  <c r="AK52" i="2" s="1"/>
  <c r="AL52" i="2" s="1"/>
  <c r="AM52" i="2" s="1"/>
  <c r="AN52" i="2" s="1"/>
  <c r="AO52" i="2" s="1"/>
  <c r="AP52" i="2" s="1"/>
  <c r="AQ52" i="2" s="1"/>
  <c r="AR52" i="2" s="1"/>
  <c r="AS52" i="2" s="1"/>
  <c r="AT52" i="2" s="1"/>
  <c r="AA53" i="2"/>
  <c r="AB53" i="2" s="1"/>
  <c r="AC53" i="2"/>
  <c r="AD53" i="2" s="1"/>
  <c r="AE53" i="2"/>
  <c r="AF53" i="2" s="1"/>
  <c r="AG53" i="2" s="1"/>
  <c r="AH53" i="2" s="1"/>
  <c r="AI53" i="2" s="1"/>
  <c r="AJ53" i="2" s="1"/>
  <c r="AK53" i="2" s="1"/>
  <c r="AL53" i="2" s="1"/>
  <c r="AM53" i="2" s="1"/>
  <c r="AN53" i="2" s="1"/>
  <c r="AO53" i="2" s="1"/>
  <c r="AP53" i="2" s="1"/>
  <c r="AQ53" i="2" s="1"/>
  <c r="AR53" i="2" s="1"/>
  <c r="AS53" i="2" s="1"/>
  <c r="AT53" i="2" s="1"/>
  <c r="AA54" i="2"/>
  <c r="AB54" i="2"/>
  <c r="AC54" i="2" s="1"/>
  <c r="AD54" i="2" s="1"/>
  <c r="AE54" i="2" s="1"/>
  <c r="AF54" i="2" s="1"/>
  <c r="AG54" i="2" s="1"/>
  <c r="AH54" i="2" s="1"/>
  <c r="AI54" i="2" s="1"/>
  <c r="AJ54" i="2" s="1"/>
  <c r="AK54" i="2" s="1"/>
  <c r="AL54" i="2" s="1"/>
  <c r="AM54" i="2" s="1"/>
  <c r="AN54" i="2" s="1"/>
  <c r="AO54" i="2" s="1"/>
  <c r="AP54" i="2" s="1"/>
  <c r="AQ54" i="2" s="1"/>
  <c r="AR54" i="2" s="1"/>
  <c r="AS54" i="2" s="1"/>
  <c r="AT54" i="2" s="1"/>
  <c r="AA55" i="2"/>
  <c r="AB55" i="2" s="1"/>
  <c r="AC55" i="2" s="1"/>
  <c r="AD55" i="2" s="1"/>
  <c r="AE55" i="2" s="1"/>
  <c r="AF55" i="2" s="1"/>
  <c r="AG55" i="2" s="1"/>
  <c r="AH55" i="2"/>
  <c r="AI55" i="2" s="1"/>
  <c r="AJ55" i="2" s="1"/>
  <c r="AK55" i="2" s="1"/>
  <c r="AL55" i="2" s="1"/>
  <c r="AM55" i="2" s="1"/>
  <c r="AN55" i="2" s="1"/>
  <c r="AO55" i="2" s="1"/>
  <c r="AP55" i="2" s="1"/>
  <c r="AQ55" i="2" s="1"/>
  <c r="AR55" i="2" s="1"/>
  <c r="AS55" i="2" s="1"/>
  <c r="AT55" i="2" s="1"/>
  <c r="AA56" i="2"/>
  <c r="AB56" i="2"/>
  <c r="AC56" i="2" s="1"/>
  <c r="AD56" i="2" s="1"/>
  <c r="AE56" i="2" s="1"/>
  <c r="AF56" i="2"/>
  <c r="AG56" i="2" s="1"/>
  <c r="AH56" i="2" s="1"/>
  <c r="AI56" i="2" s="1"/>
  <c r="AJ56" i="2" s="1"/>
  <c r="AK56" i="2" s="1"/>
  <c r="AL56" i="2" s="1"/>
  <c r="AM56" i="2" s="1"/>
  <c r="AN56" i="2" s="1"/>
  <c r="AO56" i="2" s="1"/>
  <c r="AP56" i="2" s="1"/>
  <c r="AQ56" i="2" s="1"/>
  <c r="AR56" i="2" s="1"/>
  <c r="AS56" i="2" s="1"/>
  <c r="AT56" i="2" s="1"/>
  <c r="AA57" i="2"/>
  <c r="AB57" i="2"/>
  <c r="AC57" i="2" s="1"/>
  <c r="AD57" i="2" s="1"/>
  <c r="AE57" i="2"/>
  <c r="AF57" i="2" s="1"/>
  <c r="AG57" i="2" s="1"/>
  <c r="AH57" i="2" s="1"/>
  <c r="AI57" i="2" s="1"/>
  <c r="AJ57" i="2" s="1"/>
  <c r="AK57" i="2" s="1"/>
  <c r="AL57" i="2" s="1"/>
  <c r="AM57" i="2" s="1"/>
  <c r="AN57" i="2" s="1"/>
  <c r="AO57" i="2" s="1"/>
  <c r="AP57" i="2" s="1"/>
  <c r="AQ57" i="2" s="1"/>
  <c r="AR57" i="2" s="1"/>
  <c r="AS57" i="2" s="1"/>
  <c r="AT57" i="2" s="1"/>
  <c r="AA58" i="2"/>
  <c r="AB58" i="2" s="1"/>
  <c r="AC58" i="2" s="1"/>
  <c r="AD58" i="2" s="1"/>
  <c r="AE58" i="2" s="1"/>
  <c r="AF58" i="2" s="1"/>
  <c r="AG58" i="2" s="1"/>
  <c r="AH58" i="2" s="1"/>
  <c r="AI58" i="2" s="1"/>
  <c r="AJ58" i="2" s="1"/>
  <c r="AK58" i="2" s="1"/>
  <c r="AL58" i="2" s="1"/>
  <c r="AM58" i="2" s="1"/>
  <c r="AN58" i="2" s="1"/>
  <c r="AO58" i="2" s="1"/>
  <c r="AP58" i="2" s="1"/>
  <c r="AQ58" i="2" s="1"/>
  <c r="AR58" i="2" s="1"/>
  <c r="AS58" i="2" s="1"/>
  <c r="AT58" i="2" s="1"/>
  <c r="AA59" i="2"/>
  <c r="AB59" i="2" s="1"/>
  <c r="AA60" i="2"/>
  <c r="AB60" i="2" s="1"/>
  <c r="AC60" i="2"/>
  <c r="AD60" i="2" s="1"/>
  <c r="AE60" i="2" s="1"/>
  <c r="AF60" i="2" s="1"/>
  <c r="AG60" i="2" s="1"/>
  <c r="AH60" i="2" s="1"/>
  <c r="AI60" i="2" s="1"/>
  <c r="AJ60" i="2" s="1"/>
  <c r="AK60" i="2" s="1"/>
  <c r="AL60" i="2" s="1"/>
  <c r="AM60" i="2" s="1"/>
  <c r="AN60" i="2" s="1"/>
  <c r="AO60" i="2" s="1"/>
  <c r="AP60" i="2" s="1"/>
  <c r="AQ60" i="2" s="1"/>
  <c r="AR60" i="2" s="1"/>
  <c r="AS60" i="2" s="1"/>
  <c r="AT60" i="2" s="1"/>
  <c r="AA61" i="2"/>
  <c r="AB61" i="2" s="1"/>
  <c r="AC61" i="2" s="1"/>
  <c r="AD61" i="2" s="1"/>
  <c r="AE61" i="2" s="1"/>
  <c r="AF61" i="2" s="1"/>
  <c r="AG61" i="2" s="1"/>
  <c r="AH61" i="2" s="1"/>
  <c r="AI61" i="2" s="1"/>
  <c r="AJ61" i="2" s="1"/>
  <c r="AK61" i="2" s="1"/>
  <c r="AL61" i="2" s="1"/>
  <c r="AM61" i="2" s="1"/>
  <c r="AN61" i="2" s="1"/>
  <c r="AO61" i="2" s="1"/>
  <c r="AP61" i="2" s="1"/>
  <c r="AQ61" i="2" s="1"/>
  <c r="AR61" i="2" s="1"/>
  <c r="AS61" i="2" s="1"/>
  <c r="AT61" i="2"/>
  <c r="AA62" i="2"/>
  <c r="AB62" i="2" s="1"/>
  <c r="AC62" i="2" s="1"/>
  <c r="AD62" i="2" s="1"/>
  <c r="AE62" i="2" s="1"/>
  <c r="AF62" i="2"/>
  <c r="AG62" i="2" s="1"/>
  <c r="AH62" i="2" s="1"/>
  <c r="AI62" i="2" s="1"/>
  <c r="AJ62" i="2" s="1"/>
  <c r="AK62" i="2" s="1"/>
  <c r="AL62" i="2" s="1"/>
  <c r="AM62" i="2" s="1"/>
  <c r="AN62" i="2" s="1"/>
  <c r="AO62" i="2" s="1"/>
  <c r="AP62" i="2" s="1"/>
  <c r="AQ62" i="2" s="1"/>
  <c r="AR62" i="2" s="1"/>
  <c r="AS62" i="2" s="1"/>
  <c r="AT62" i="2" s="1"/>
  <c r="AA63" i="2"/>
  <c r="AB63" i="2" s="1"/>
  <c r="AC63" i="2"/>
  <c r="AD63" i="2" s="1"/>
  <c r="AE63" i="2" s="1"/>
  <c r="AF63" i="2" s="1"/>
  <c r="AG63" i="2" s="1"/>
  <c r="AH63" i="2" s="1"/>
  <c r="AI63" i="2" s="1"/>
  <c r="AJ63" i="2" s="1"/>
  <c r="AK63" i="2" s="1"/>
  <c r="AL63" i="2" s="1"/>
  <c r="AM63" i="2" s="1"/>
  <c r="AN63" i="2" s="1"/>
  <c r="AO63" i="2" s="1"/>
  <c r="AP63" i="2" s="1"/>
  <c r="AQ63" i="2" s="1"/>
  <c r="AR63" i="2" s="1"/>
  <c r="AS63" i="2" s="1"/>
  <c r="AT63" i="2" s="1"/>
  <c r="AA64" i="2"/>
  <c r="AB64" i="2" s="1"/>
  <c r="AC64" i="2" s="1"/>
  <c r="AD64" i="2" s="1"/>
  <c r="AE64" i="2" s="1"/>
  <c r="AF64" i="2" s="1"/>
  <c r="AG64" i="2" s="1"/>
  <c r="AH64" i="2" s="1"/>
  <c r="AI64" i="2" s="1"/>
  <c r="AJ64" i="2" s="1"/>
  <c r="AK64" i="2" s="1"/>
  <c r="AL64" i="2" s="1"/>
  <c r="AM64" i="2" s="1"/>
  <c r="AN64" i="2" s="1"/>
  <c r="AO64" i="2" s="1"/>
  <c r="AP64" i="2" s="1"/>
  <c r="AQ64" i="2" s="1"/>
  <c r="AR64" i="2" s="1"/>
  <c r="AS64" i="2" s="1"/>
  <c r="AT64" i="2" s="1"/>
  <c r="AA65" i="2"/>
  <c r="AB65" i="2" s="1"/>
  <c r="AC65" i="2" s="1"/>
  <c r="AD65" i="2" s="1"/>
  <c r="AE65" i="2" s="1"/>
  <c r="AF65" i="2" s="1"/>
  <c r="AG65" i="2" s="1"/>
  <c r="AH65" i="2" s="1"/>
  <c r="AI65" i="2" s="1"/>
  <c r="AJ65" i="2" s="1"/>
  <c r="AK65" i="2" s="1"/>
  <c r="AL65" i="2" s="1"/>
  <c r="AM65" i="2" s="1"/>
  <c r="AN65" i="2" s="1"/>
  <c r="AO65" i="2" s="1"/>
  <c r="AP65" i="2" s="1"/>
  <c r="AQ65" i="2" s="1"/>
  <c r="AR65" i="2"/>
  <c r="AS65" i="2" s="1"/>
  <c r="AT65" i="2" s="1"/>
  <c r="AA66" i="2"/>
  <c r="AB66" i="2" s="1"/>
  <c r="AC66" i="2" s="1"/>
  <c r="AD66" i="2" s="1"/>
  <c r="AE66" i="2" s="1"/>
  <c r="AF66" i="2" s="1"/>
  <c r="AG66" i="2" s="1"/>
  <c r="AH66" i="2" s="1"/>
  <c r="AI66" i="2" s="1"/>
  <c r="AJ66" i="2" s="1"/>
  <c r="AK66" i="2" s="1"/>
  <c r="AL66" i="2" s="1"/>
  <c r="AM66" i="2" s="1"/>
  <c r="AN66" i="2" s="1"/>
  <c r="AO66" i="2" s="1"/>
  <c r="AP66" i="2" s="1"/>
  <c r="AQ66" i="2" s="1"/>
  <c r="AR66" i="2" s="1"/>
  <c r="AS66" i="2" s="1"/>
  <c r="AT66" i="2" s="1"/>
  <c r="AA67" i="2"/>
  <c r="AB67" i="2" s="1"/>
  <c r="AC67" i="2" s="1"/>
  <c r="AD67" i="2" s="1"/>
  <c r="AE67" i="2" s="1"/>
  <c r="AF67" i="2" s="1"/>
  <c r="AG67" i="2" s="1"/>
  <c r="AH67" i="2" s="1"/>
  <c r="AI67" i="2" s="1"/>
  <c r="AJ67" i="2" s="1"/>
  <c r="AK67" i="2" s="1"/>
  <c r="AL67" i="2" s="1"/>
  <c r="AM67" i="2" s="1"/>
  <c r="AN67" i="2" s="1"/>
  <c r="AO67" i="2" s="1"/>
  <c r="AP67" i="2" s="1"/>
  <c r="AQ67" i="2" s="1"/>
  <c r="AR67" i="2" s="1"/>
  <c r="AS67" i="2" s="1"/>
  <c r="AT67" i="2" s="1"/>
  <c r="AA68" i="2"/>
  <c r="AB68" i="2" s="1"/>
  <c r="AC68" i="2" s="1"/>
  <c r="AD68" i="2" s="1"/>
  <c r="AE68" i="2" s="1"/>
  <c r="AF68" i="2" s="1"/>
  <c r="AG68" i="2" s="1"/>
  <c r="AH68" i="2" s="1"/>
  <c r="AI68" i="2" s="1"/>
  <c r="AJ68" i="2" s="1"/>
  <c r="AK68" i="2" s="1"/>
  <c r="AL68" i="2" s="1"/>
  <c r="AM68" i="2" s="1"/>
  <c r="AN68" i="2" s="1"/>
  <c r="AO68" i="2" s="1"/>
  <c r="AP68" i="2" s="1"/>
  <c r="AQ68" i="2" s="1"/>
  <c r="AR68" i="2" s="1"/>
  <c r="AS68" i="2" s="1"/>
  <c r="AT68" i="2" s="1"/>
  <c r="AA69" i="2"/>
  <c r="AB69" i="2"/>
  <c r="AC69" i="2"/>
  <c r="AD69" i="2" s="1"/>
  <c r="AE69" i="2" s="1"/>
  <c r="AF69" i="2" s="1"/>
  <c r="AG69" i="2" s="1"/>
  <c r="AH69" i="2" s="1"/>
  <c r="AI69" i="2" s="1"/>
  <c r="AJ69" i="2" s="1"/>
  <c r="AK69" i="2" s="1"/>
  <c r="AL69" i="2" s="1"/>
  <c r="AM69" i="2" s="1"/>
  <c r="AN69" i="2" s="1"/>
  <c r="AO69" i="2" s="1"/>
  <c r="AP69" i="2" s="1"/>
  <c r="AQ69" i="2" s="1"/>
  <c r="AR69" i="2" s="1"/>
  <c r="AS69" i="2" s="1"/>
  <c r="AT69" i="2" s="1"/>
  <c r="AA70" i="2"/>
  <c r="AB70" i="2" s="1"/>
  <c r="AC70" i="2" s="1"/>
  <c r="AD70" i="2" s="1"/>
  <c r="AE70" i="2" s="1"/>
  <c r="AF70" i="2" s="1"/>
  <c r="AG70" i="2" s="1"/>
  <c r="AH70" i="2" s="1"/>
  <c r="AI70" i="2" s="1"/>
  <c r="AJ70" i="2" s="1"/>
  <c r="AK70" i="2" s="1"/>
  <c r="AL70" i="2" s="1"/>
  <c r="AM70" i="2" s="1"/>
  <c r="AN70" i="2" s="1"/>
  <c r="AO70" i="2" s="1"/>
  <c r="AP70" i="2" s="1"/>
  <c r="AQ70" i="2" s="1"/>
  <c r="AR70" i="2" s="1"/>
  <c r="AS70" i="2" s="1"/>
  <c r="AT70" i="2" s="1"/>
  <c r="AA71" i="2"/>
  <c r="AB71" i="2" s="1"/>
  <c r="AC71" i="2" s="1"/>
  <c r="AD71" i="2" s="1"/>
  <c r="AE71" i="2" s="1"/>
  <c r="AF71" i="2" s="1"/>
  <c r="AG71" i="2" s="1"/>
  <c r="AH71" i="2" s="1"/>
  <c r="AI71" i="2" s="1"/>
  <c r="AJ71" i="2" s="1"/>
  <c r="AK71" i="2" s="1"/>
  <c r="AL71" i="2" s="1"/>
  <c r="AM71" i="2" s="1"/>
  <c r="AN71" i="2" s="1"/>
  <c r="AO71" i="2" s="1"/>
  <c r="AP71" i="2" s="1"/>
  <c r="AQ71" i="2"/>
  <c r="AR71" i="2" s="1"/>
  <c r="AS71" i="2" s="1"/>
  <c r="AT71" i="2" s="1"/>
  <c r="AA72" i="2"/>
  <c r="AB72" i="2" s="1"/>
  <c r="AC72" i="2" s="1"/>
  <c r="AD72" i="2" s="1"/>
  <c r="AE72" i="2" s="1"/>
  <c r="AF72" i="2"/>
  <c r="AG72" i="2"/>
  <c r="AH72" i="2" s="1"/>
  <c r="AI72" i="2" s="1"/>
  <c r="AJ72" i="2" s="1"/>
  <c r="AK72" i="2" s="1"/>
  <c r="AL72" i="2" s="1"/>
  <c r="AM72" i="2" s="1"/>
  <c r="AN72" i="2" s="1"/>
  <c r="AO72" i="2" s="1"/>
  <c r="AP72" i="2" s="1"/>
  <c r="AQ72" i="2" s="1"/>
  <c r="AR72" i="2" s="1"/>
  <c r="AS72" i="2" s="1"/>
  <c r="AT72" i="2" s="1"/>
  <c r="AA73" i="2"/>
  <c r="AB73" i="2" s="1"/>
  <c r="AC73" i="2" s="1"/>
  <c r="AD73" i="2" s="1"/>
  <c r="AE73" i="2" s="1"/>
  <c r="AF73" i="2" s="1"/>
  <c r="AG73" i="2" s="1"/>
  <c r="AH73" i="2" s="1"/>
  <c r="AI73" i="2" s="1"/>
  <c r="AJ73" i="2" s="1"/>
  <c r="AK73" i="2" s="1"/>
  <c r="AL73" i="2" s="1"/>
  <c r="AM73" i="2" s="1"/>
  <c r="AN73" i="2" s="1"/>
  <c r="AO73" i="2" s="1"/>
  <c r="AP73" i="2" s="1"/>
  <c r="AQ73" i="2" s="1"/>
  <c r="AR73" i="2" s="1"/>
  <c r="AS73" i="2" s="1"/>
  <c r="AT73" i="2" s="1"/>
  <c r="AA74" i="2"/>
  <c r="AB74" i="2" s="1"/>
  <c r="AC74" i="2"/>
  <c r="AD74" i="2" s="1"/>
  <c r="AE74" i="2" s="1"/>
  <c r="AF74" i="2" s="1"/>
  <c r="AG74" i="2" s="1"/>
  <c r="AH74" i="2" s="1"/>
  <c r="AI74" i="2" s="1"/>
  <c r="AJ74" i="2" s="1"/>
  <c r="AK74" i="2" s="1"/>
  <c r="AL74" i="2" s="1"/>
  <c r="AM74" i="2" s="1"/>
  <c r="AN74" i="2" s="1"/>
  <c r="AO74" i="2" s="1"/>
  <c r="AP74" i="2" s="1"/>
  <c r="AQ74" i="2" s="1"/>
  <c r="AR74" i="2" s="1"/>
  <c r="AS74" i="2" s="1"/>
  <c r="AT74" i="2" s="1"/>
  <c r="AA75" i="2"/>
  <c r="AB75" i="2" s="1"/>
  <c r="AC75" i="2" s="1"/>
  <c r="AD75" i="2" s="1"/>
  <c r="AE75" i="2" s="1"/>
  <c r="AF75" i="2" s="1"/>
  <c r="AG75" i="2" s="1"/>
  <c r="AH75" i="2" s="1"/>
  <c r="AI75" i="2" s="1"/>
  <c r="AJ75" i="2" s="1"/>
  <c r="AK75" i="2" s="1"/>
  <c r="AL75" i="2" s="1"/>
  <c r="AM75" i="2" s="1"/>
  <c r="AN75" i="2" s="1"/>
  <c r="AO75" i="2"/>
  <c r="AP75" i="2" s="1"/>
  <c r="AQ75" i="2" s="1"/>
  <c r="AR75" i="2" s="1"/>
  <c r="AS75" i="2" s="1"/>
  <c r="AT75" i="2" s="1"/>
  <c r="AA76" i="2"/>
  <c r="AB76" i="2" s="1"/>
  <c r="AC76" i="2" s="1"/>
  <c r="AD76" i="2" s="1"/>
  <c r="AE76" i="2" s="1"/>
  <c r="AF76" i="2" s="1"/>
  <c r="AG76" i="2" s="1"/>
  <c r="AH76" i="2" s="1"/>
  <c r="AI76" i="2" s="1"/>
  <c r="AJ76" i="2" s="1"/>
  <c r="AK76" i="2" s="1"/>
  <c r="AL76" i="2" s="1"/>
  <c r="AM76" i="2" s="1"/>
  <c r="AN76" i="2" s="1"/>
  <c r="AO76" i="2" s="1"/>
  <c r="AP76" i="2" s="1"/>
  <c r="AQ76" i="2" s="1"/>
  <c r="AR76" i="2" s="1"/>
  <c r="AS76" i="2" s="1"/>
  <c r="AT76" i="2" s="1"/>
  <c r="AA77" i="2"/>
  <c r="AB77" i="2" s="1"/>
  <c r="AC77" i="2" s="1"/>
  <c r="AD77" i="2" s="1"/>
  <c r="AE77" i="2" s="1"/>
  <c r="AF77" i="2" s="1"/>
  <c r="AG77" i="2" s="1"/>
  <c r="AH77" i="2"/>
  <c r="AI77" i="2" s="1"/>
  <c r="AJ77" i="2" s="1"/>
  <c r="AK77" i="2" s="1"/>
  <c r="AL77" i="2" s="1"/>
  <c r="AM77" i="2" s="1"/>
  <c r="AN77" i="2" s="1"/>
  <c r="AO77" i="2" s="1"/>
  <c r="AP77" i="2" s="1"/>
  <c r="AQ77" i="2" s="1"/>
  <c r="AR77" i="2" s="1"/>
  <c r="AS77" i="2" s="1"/>
  <c r="AT77" i="2" s="1"/>
  <c r="AA78" i="2"/>
  <c r="AB78" i="2" s="1"/>
  <c r="AC78" i="2"/>
  <c r="AD78" i="2" s="1"/>
  <c r="AE78" i="2" s="1"/>
  <c r="AF78" i="2" s="1"/>
  <c r="AG78" i="2" s="1"/>
  <c r="AH78" i="2" s="1"/>
  <c r="AI78" i="2" s="1"/>
  <c r="AJ78" i="2" s="1"/>
  <c r="AK78" i="2" s="1"/>
  <c r="AL78" i="2" s="1"/>
  <c r="AM78" i="2" s="1"/>
  <c r="AN78" i="2" s="1"/>
  <c r="AO78" i="2" s="1"/>
  <c r="AP78" i="2" s="1"/>
  <c r="AQ78" i="2" s="1"/>
  <c r="AR78" i="2" s="1"/>
  <c r="AS78" i="2" s="1"/>
  <c r="AT78" i="2" s="1"/>
  <c r="AA79" i="2"/>
  <c r="AB79" i="2" s="1"/>
  <c r="AC79" i="2" s="1"/>
  <c r="AD79" i="2"/>
  <c r="AE79" i="2" s="1"/>
  <c r="AF79" i="2" s="1"/>
  <c r="AG79" i="2" s="1"/>
  <c r="AH79" i="2" s="1"/>
  <c r="AI79" i="2" s="1"/>
  <c r="AJ79" i="2" s="1"/>
  <c r="AK79" i="2" s="1"/>
  <c r="AL79" i="2" s="1"/>
  <c r="AM79" i="2" s="1"/>
  <c r="AN79" i="2" s="1"/>
  <c r="AO79" i="2" s="1"/>
  <c r="AP79" i="2" s="1"/>
  <c r="AQ79" i="2" s="1"/>
  <c r="AR79" i="2" s="1"/>
  <c r="AS79" i="2" s="1"/>
  <c r="AT79" i="2" s="1"/>
  <c r="AA80" i="2"/>
  <c r="AB80" i="2" s="1"/>
  <c r="AC80" i="2" s="1"/>
  <c r="AD80" i="2" s="1"/>
  <c r="AE80" i="2" s="1"/>
  <c r="AF80" i="2" s="1"/>
  <c r="AG80" i="2" s="1"/>
  <c r="AH80" i="2" s="1"/>
  <c r="AI80" i="2" s="1"/>
  <c r="AJ80" i="2" s="1"/>
  <c r="AK80" i="2" s="1"/>
  <c r="AL80" i="2" s="1"/>
  <c r="AM80" i="2" s="1"/>
  <c r="AN80" i="2" s="1"/>
  <c r="AO80" i="2" s="1"/>
  <c r="AP80" i="2" s="1"/>
  <c r="AQ80" i="2" s="1"/>
  <c r="AR80" i="2" s="1"/>
  <c r="AS80" i="2" s="1"/>
  <c r="AT80" i="2" s="1"/>
  <c r="AA81" i="2"/>
  <c r="AB81" i="2" s="1"/>
  <c r="AC81" i="2"/>
  <c r="AD81" i="2" s="1"/>
  <c r="AE81" i="2" s="1"/>
  <c r="AF81" i="2" s="1"/>
  <c r="AG81" i="2" s="1"/>
  <c r="AH81" i="2" s="1"/>
  <c r="AI81" i="2" s="1"/>
  <c r="AJ81" i="2" s="1"/>
  <c r="AK81" i="2" s="1"/>
  <c r="AL81" i="2" s="1"/>
  <c r="AM81" i="2" s="1"/>
  <c r="AN81" i="2" s="1"/>
  <c r="AO81" i="2" s="1"/>
  <c r="AP81" i="2" s="1"/>
  <c r="AQ81" i="2" s="1"/>
  <c r="AR81" i="2" s="1"/>
  <c r="AS81" i="2" s="1"/>
  <c r="AT81" i="2" s="1"/>
  <c r="AA82" i="2"/>
  <c r="AB82" i="2" s="1"/>
  <c r="AC82" i="2" s="1"/>
  <c r="AD82" i="2" s="1"/>
  <c r="AE82" i="2" s="1"/>
  <c r="AF82" i="2" s="1"/>
  <c r="AG82" i="2" s="1"/>
  <c r="AH82" i="2" s="1"/>
  <c r="AI82" i="2" s="1"/>
  <c r="AJ82" i="2" s="1"/>
  <c r="AK82" i="2" s="1"/>
  <c r="AL82" i="2" s="1"/>
  <c r="AM82" i="2" s="1"/>
  <c r="AN82" i="2" s="1"/>
  <c r="AO82" i="2" s="1"/>
  <c r="AP82" i="2" s="1"/>
  <c r="AQ82" i="2" s="1"/>
  <c r="AR82" i="2" s="1"/>
  <c r="AS82" i="2" s="1"/>
  <c r="AT82" i="2" s="1"/>
  <c r="AA83" i="2"/>
  <c r="AB83" i="2" s="1"/>
  <c r="AC83" i="2" s="1"/>
  <c r="AD83" i="2" s="1"/>
  <c r="AE83" i="2" s="1"/>
  <c r="AF83" i="2" s="1"/>
  <c r="AG83" i="2" s="1"/>
  <c r="AH83" i="2" s="1"/>
  <c r="AI83" i="2" s="1"/>
  <c r="AJ83" i="2" s="1"/>
  <c r="AK83" i="2" s="1"/>
  <c r="AL83" i="2" s="1"/>
  <c r="AM83" i="2" s="1"/>
  <c r="AN83" i="2" s="1"/>
  <c r="AO83" i="2" s="1"/>
  <c r="AP83" i="2" s="1"/>
  <c r="AQ83" i="2" s="1"/>
  <c r="AR83" i="2" s="1"/>
  <c r="AS83" i="2" s="1"/>
  <c r="AT83" i="2" s="1"/>
  <c r="AA84" i="2"/>
  <c r="AB84" i="2" s="1"/>
  <c r="AC84" i="2" s="1"/>
  <c r="AD84" i="2"/>
  <c r="AE84" i="2" s="1"/>
  <c r="AF84" i="2" s="1"/>
  <c r="AG84" i="2" s="1"/>
  <c r="AH84" i="2" s="1"/>
  <c r="AI84" i="2" s="1"/>
  <c r="AJ84" i="2" s="1"/>
  <c r="AK84" i="2" s="1"/>
  <c r="AL84" i="2" s="1"/>
  <c r="AM84" i="2" s="1"/>
  <c r="AN84" i="2" s="1"/>
  <c r="AO84" i="2" s="1"/>
  <c r="AP84" i="2" s="1"/>
  <c r="AQ84" i="2" s="1"/>
  <c r="AR84" i="2" s="1"/>
  <c r="AS84" i="2" s="1"/>
  <c r="AT84" i="2" s="1"/>
  <c r="AA85" i="2"/>
  <c r="AB85" i="2" s="1"/>
  <c r="AA86" i="2"/>
  <c r="AB86" i="2"/>
  <c r="AC86" i="2" s="1"/>
  <c r="AD86" i="2" s="1"/>
  <c r="AE86" i="2" s="1"/>
  <c r="AF86" i="2" s="1"/>
  <c r="AG86" i="2" s="1"/>
  <c r="AH86" i="2" s="1"/>
  <c r="AI86" i="2" s="1"/>
  <c r="AJ86" i="2" s="1"/>
  <c r="AK86" i="2" s="1"/>
  <c r="AL86" i="2" s="1"/>
  <c r="AM86" i="2" s="1"/>
  <c r="AN86" i="2" s="1"/>
  <c r="AO86" i="2" s="1"/>
  <c r="AP86" i="2" s="1"/>
  <c r="AQ86" i="2" s="1"/>
  <c r="AR86" i="2" s="1"/>
  <c r="AS86" i="2" s="1"/>
  <c r="AT86" i="2" s="1"/>
  <c r="AA87" i="2"/>
  <c r="AB87" i="2"/>
  <c r="AC87" i="2"/>
  <c r="AD87" i="2" s="1"/>
  <c r="AE87" i="2" s="1"/>
  <c r="AF87" i="2" s="1"/>
  <c r="AG87" i="2" s="1"/>
  <c r="AH87" i="2" s="1"/>
  <c r="AI87" i="2" s="1"/>
  <c r="AJ87" i="2" s="1"/>
  <c r="AK87" i="2" s="1"/>
  <c r="AL87" i="2" s="1"/>
  <c r="AM87" i="2" s="1"/>
  <c r="AN87" i="2" s="1"/>
  <c r="AO87" i="2" s="1"/>
  <c r="AP87" i="2" s="1"/>
  <c r="AQ87" i="2" s="1"/>
  <c r="AR87" i="2" s="1"/>
  <c r="AS87" i="2" s="1"/>
  <c r="AT87" i="2" s="1"/>
  <c r="AA88" i="2"/>
  <c r="AB88" i="2" s="1"/>
  <c r="AC88" i="2" s="1"/>
  <c r="AD88" i="2" s="1"/>
  <c r="AE88" i="2" s="1"/>
  <c r="AF88" i="2" s="1"/>
  <c r="AG88" i="2" s="1"/>
  <c r="AH88" i="2" s="1"/>
  <c r="AI88" i="2" s="1"/>
  <c r="AJ88" i="2" s="1"/>
  <c r="AK88" i="2" s="1"/>
  <c r="AL88" i="2" s="1"/>
  <c r="AM88" i="2" s="1"/>
  <c r="AN88" i="2" s="1"/>
  <c r="AO88" i="2" s="1"/>
  <c r="AP88" i="2" s="1"/>
  <c r="AQ88" i="2" s="1"/>
  <c r="AR88" i="2" s="1"/>
  <c r="AS88" i="2" s="1"/>
  <c r="AT88" i="2" s="1"/>
  <c r="AA89" i="2"/>
  <c r="AB89" i="2" s="1"/>
  <c r="AC89" i="2" s="1"/>
  <c r="AD89" i="2" s="1"/>
  <c r="AE89" i="2" s="1"/>
  <c r="AF89" i="2" s="1"/>
  <c r="AG89" i="2" s="1"/>
  <c r="AH89" i="2" s="1"/>
  <c r="AI89" i="2" s="1"/>
  <c r="AJ89" i="2" s="1"/>
  <c r="AK89" i="2" s="1"/>
  <c r="AL89" i="2" s="1"/>
  <c r="AM89" i="2" s="1"/>
  <c r="AN89" i="2" s="1"/>
  <c r="AO89" i="2" s="1"/>
  <c r="AP89" i="2" s="1"/>
  <c r="AQ89" i="2" s="1"/>
  <c r="AR89" i="2" s="1"/>
  <c r="AS89" i="2" s="1"/>
  <c r="AT89" i="2" s="1"/>
  <c r="AA90" i="2"/>
  <c r="AB90" i="2" s="1"/>
  <c r="AC90" i="2" s="1"/>
  <c r="AD90" i="2" s="1"/>
  <c r="AE90" i="2" s="1"/>
  <c r="AF90" i="2" s="1"/>
  <c r="AG90" i="2" s="1"/>
  <c r="AH90" i="2" s="1"/>
  <c r="AI90" i="2" s="1"/>
  <c r="AJ90" i="2" s="1"/>
  <c r="AK90" i="2" s="1"/>
  <c r="AL90" i="2" s="1"/>
  <c r="AM90" i="2" s="1"/>
  <c r="AN90" i="2" s="1"/>
  <c r="AO90" i="2" s="1"/>
  <c r="AP90" i="2" s="1"/>
  <c r="AQ90" i="2" s="1"/>
  <c r="AR90" i="2" s="1"/>
  <c r="AS90" i="2" s="1"/>
  <c r="AT90" i="2" s="1"/>
  <c r="AA91" i="2"/>
  <c r="AB91" i="2" s="1"/>
  <c r="AC91" i="2" s="1"/>
  <c r="AD91" i="2" s="1"/>
  <c r="AE91" i="2" s="1"/>
  <c r="AF91" i="2" s="1"/>
  <c r="AG91" i="2" s="1"/>
  <c r="AH91" i="2" s="1"/>
  <c r="AI91" i="2" s="1"/>
  <c r="AJ91" i="2" s="1"/>
  <c r="AK91" i="2" s="1"/>
  <c r="AL91" i="2" s="1"/>
  <c r="AM91" i="2" s="1"/>
  <c r="AN91" i="2" s="1"/>
  <c r="AO91" i="2" s="1"/>
  <c r="AP91" i="2" s="1"/>
  <c r="AQ91" i="2" s="1"/>
  <c r="AR91" i="2" s="1"/>
  <c r="AS91" i="2" s="1"/>
  <c r="AT91" i="2" s="1"/>
  <c r="AA50" i="2"/>
  <c r="AB50" i="2" s="1"/>
  <c r="AC50" i="2" s="1"/>
  <c r="AD50" i="2" s="1"/>
  <c r="AE50" i="2" s="1"/>
  <c r="AF50" i="2" s="1"/>
  <c r="AG50" i="2" s="1"/>
  <c r="AH50" i="2" s="1"/>
  <c r="AI50" i="2" s="1"/>
  <c r="AJ50" i="2" s="1"/>
  <c r="AK50" i="2" s="1"/>
  <c r="AL50" i="2" s="1"/>
  <c r="AM50" i="2" s="1"/>
  <c r="AN50" i="2" s="1"/>
  <c r="AO50" i="2" s="1"/>
  <c r="AP50" i="2" s="1"/>
  <c r="AQ50" i="2" s="1"/>
  <c r="AR50" i="2" s="1"/>
  <c r="AS50" i="2" s="1"/>
  <c r="AT50" i="2" s="1"/>
  <c r="AU50" i="2" s="1"/>
  <c r="AC85" i="2"/>
  <c r="AD85" i="2" s="1"/>
  <c r="AE85" i="2" s="1"/>
  <c r="AF85" i="2" s="1"/>
  <c r="AG85" i="2" s="1"/>
  <c r="AH85" i="2" s="1"/>
  <c r="AI85" i="2" s="1"/>
  <c r="AJ85" i="2" s="1"/>
  <c r="AK85" i="2" s="1"/>
  <c r="AL85" i="2" s="1"/>
  <c r="AM85" i="2" s="1"/>
  <c r="AN85" i="2" s="1"/>
  <c r="AO85" i="2" s="1"/>
  <c r="AP85" i="2" s="1"/>
  <c r="AQ85" i="2" s="1"/>
  <c r="AR85" i="2" s="1"/>
  <c r="AS85" i="2" s="1"/>
  <c r="AT85" i="2" s="1"/>
  <c r="AC59" i="2"/>
  <c r="AD59" i="2" s="1"/>
  <c r="AE59" i="2" s="1"/>
  <c r="AF59" i="2" s="1"/>
  <c r="AG59" i="2"/>
  <c r="AH59" i="2" s="1"/>
  <c r="AI59" i="2" s="1"/>
  <c r="AJ59" i="2" s="1"/>
  <c r="AK59" i="2" s="1"/>
  <c r="AL59" i="2"/>
  <c r="AM59" i="2" s="1"/>
  <c r="AN59" i="2" s="1"/>
  <c r="AO59" i="2" s="1"/>
  <c r="AP59" i="2" s="1"/>
  <c r="AQ59" i="2" s="1"/>
  <c r="AR59" i="2" s="1"/>
  <c r="AS59" i="2" s="1"/>
  <c r="AT59" i="2" s="1"/>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B19" i="4"/>
  <c r="B98" i="2"/>
  <c r="C97" i="2"/>
  <c r="C49" i="2"/>
  <c r="Y10" i="5"/>
  <c r="Y49" i="5"/>
  <c r="V49" i="5"/>
  <c r="U49" i="5"/>
  <c r="Q49" i="5"/>
  <c r="Y48" i="5"/>
  <c r="V48" i="5"/>
  <c r="U48" i="5"/>
  <c r="Q48" i="5"/>
  <c r="Y47" i="5"/>
  <c r="V47" i="5"/>
  <c r="U47" i="5"/>
  <c r="Q47" i="5"/>
  <c r="Y46" i="5"/>
  <c r="V46" i="5"/>
  <c r="U46" i="5"/>
  <c r="Q46" i="5"/>
  <c r="Y45" i="5"/>
  <c r="V45" i="5"/>
  <c r="U45" i="5"/>
  <c r="Q45" i="5"/>
  <c r="Y44" i="5"/>
  <c r="V44" i="5"/>
  <c r="U44" i="5"/>
  <c r="Q44" i="5"/>
  <c r="Y43" i="5"/>
  <c r="V43" i="5"/>
  <c r="U43" i="5"/>
  <c r="Q43" i="5"/>
  <c r="Y42" i="5"/>
  <c r="V42" i="5"/>
  <c r="U42" i="5"/>
  <c r="Q42" i="5"/>
  <c r="Y41" i="5"/>
  <c r="V41" i="5"/>
  <c r="U41" i="5"/>
  <c r="Q41" i="5"/>
  <c r="Y40" i="5"/>
  <c r="V40" i="5"/>
  <c r="U40" i="5"/>
  <c r="Q40" i="5"/>
  <c r="Y39" i="5"/>
  <c r="V39" i="5"/>
  <c r="U39" i="5"/>
  <c r="Q39" i="5"/>
  <c r="X38" i="5"/>
  <c r="Y38" i="5"/>
  <c r="V38" i="5"/>
  <c r="U38" i="5"/>
  <c r="Q38" i="5"/>
  <c r="Y37" i="5"/>
  <c r="V37" i="5"/>
  <c r="U37" i="5"/>
  <c r="Q37" i="5"/>
  <c r="Y36" i="5"/>
  <c r="V36" i="5"/>
  <c r="U36" i="5"/>
  <c r="Q36" i="5"/>
  <c r="Y35" i="5"/>
  <c r="V35" i="5"/>
  <c r="U35" i="5"/>
  <c r="Q35" i="5"/>
  <c r="Y34" i="5"/>
  <c r="V34" i="5"/>
  <c r="U34" i="5"/>
  <c r="Q34" i="5"/>
  <c r="Y33" i="5"/>
  <c r="V33" i="5"/>
  <c r="U33" i="5"/>
  <c r="Q33" i="5"/>
  <c r="Y32" i="5"/>
  <c r="V32" i="5"/>
  <c r="U32" i="5"/>
  <c r="Q32" i="5"/>
  <c r="Y31" i="5"/>
  <c r="V31" i="5"/>
  <c r="U31" i="5"/>
  <c r="Q31" i="5"/>
  <c r="Y30" i="5"/>
  <c r="V30" i="5"/>
  <c r="U30" i="5"/>
  <c r="Q30" i="5"/>
  <c r="Y29" i="5"/>
  <c r="V29" i="5"/>
  <c r="U29" i="5"/>
  <c r="Q29" i="5"/>
  <c r="Y28" i="5"/>
  <c r="V28" i="5"/>
  <c r="U28" i="5"/>
  <c r="Q28" i="5"/>
  <c r="Y27" i="5"/>
  <c r="V27" i="5"/>
  <c r="U27" i="5"/>
  <c r="Q27" i="5"/>
  <c r="Y26" i="5"/>
  <c r="V26" i="5"/>
  <c r="U26" i="5"/>
  <c r="Q26" i="5"/>
  <c r="Y25" i="5"/>
  <c r="V25" i="5"/>
  <c r="U25" i="5"/>
  <c r="Q25" i="5"/>
  <c r="X24" i="5"/>
  <c r="Y24" i="5"/>
  <c r="V24" i="5"/>
  <c r="U24" i="5"/>
  <c r="Q24" i="5"/>
  <c r="Y23" i="5"/>
  <c r="V23" i="5"/>
  <c r="U23" i="5"/>
  <c r="Q23" i="5"/>
  <c r="Y22" i="5"/>
  <c r="V22" i="5"/>
  <c r="U22" i="5"/>
  <c r="Q22" i="5"/>
  <c r="Y21" i="5"/>
  <c r="V21" i="5"/>
  <c r="U21" i="5"/>
  <c r="Q21" i="5"/>
  <c r="Y20" i="5"/>
  <c r="V20" i="5"/>
  <c r="U20" i="5"/>
  <c r="Q20" i="5"/>
  <c r="Y19" i="5"/>
  <c r="V19" i="5"/>
  <c r="U19" i="5"/>
  <c r="Q19" i="5"/>
  <c r="Y18" i="5"/>
  <c r="V18" i="5"/>
  <c r="U18" i="5"/>
  <c r="Q18" i="5"/>
  <c r="Y17" i="5"/>
  <c r="V17" i="5"/>
  <c r="U17" i="5"/>
  <c r="Q17" i="5"/>
  <c r="Y16" i="5"/>
  <c r="V16" i="5"/>
  <c r="U16" i="5"/>
  <c r="Q16" i="5"/>
  <c r="Y15" i="5"/>
  <c r="V15" i="5"/>
  <c r="U15" i="5"/>
  <c r="Q15" i="5"/>
  <c r="Y14" i="5"/>
  <c r="V14" i="5"/>
  <c r="U14" i="5"/>
  <c r="Q14" i="5"/>
  <c r="Y13" i="5"/>
  <c r="W13" i="5"/>
  <c r="V13" i="5"/>
  <c r="Q13" i="5"/>
  <c r="F103" i="2"/>
  <c r="Y12" i="5"/>
  <c r="Y11" i="5"/>
  <c r="V10" i="5"/>
  <c r="Y9" i="5"/>
  <c r="V8" i="5"/>
  <c r="B16" i="4"/>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E8" i="4"/>
  <c r="C148" i="2"/>
  <c r="C368" i="2" s="1"/>
  <c r="J12" i="4"/>
  <c r="J13" i="4" s="1"/>
  <c r="J14" i="4" s="1"/>
  <c r="J15" i="4" s="1"/>
  <c r="J16" i="4" s="1"/>
  <c r="J17" i="4" s="1"/>
  <c r="J18" i="4" s="1"/>
  <c r="B3" i="5"/>
  <c r="Y8" i="5"/>
  <c r="J19" i="4"/>
  <c r="J20" i="4" s="1"/>
  <c r="J21" i="4" s="1"/>
  <c r="J22" i="4" s="1"/>
  <c r="J23" i="4" s="1"/>
  <c r="J24" i="4" s="1"/>
  <c r="J25" i="4" s="1"/>
  <c r="J26" i="4" s="1"/>
  <c r="J27" i="4" s="1"/>
  <c r="J28" i="4" s="1"/>
  <c r="J29" i="4" s="1"/>
  <c r="J30" i="4" s="1"/>
  <c r="J31" i="4" s="1"/>
  <c r="J32" i="4" s="1"/>
  <c r="J33" i="4" s="1"/>
  <c r="F7" i="5"/>
  <c r="C26" i="4"/>
  <c r="E14" i="4"/>
  <c r="B20" i="4"/>
  <c r="B50" i="2"/>
  <c r="B59" i="5"/>
  <c r="B60" i="5"/>
  <c r="B61" i="5" s="1"/>
  <c r="B62" i="5" s="1"/>
  <c r="B63" i="5"/>
  <c r="B64" i="5" s="1"/>
  <c r="B65" i="5" s="1"/>
  <c r="B66" i="5" s="1"/>
  <c r="B67" i="5" s="1"/>
  <c r="B68" i="5" s="1"/>
  <c r="B69" i="5" s="1"/>
  <c r="B70" i="5" s="1"/>
  <c r="B71" i="5" s="1"/>
  <c r="B72" i="5" s="1"/>
  <c r="B73" i="5" s="1"/>
  <c r="B74" i="5" s="1"/>
  <c r="B75" i="5" s="1"/>
  <c r="B76" i="5" s="1"/>
  <c r="B77" i="5" s="1"/>
  <c r="B78" i="5" s="1"/>
  <c r="A44" i="4"/>
  <c r="E19" i="4"/>
  <c r="Z112" i="2"/>
  <c r="X43" i="5"/>
  <c r="W19" i="5"/>
  <c r="X31" i="5"/>
  <c r="W33" i="5"/>
  <c r="W47" i="5"/>
  <c r="C230" i="2"/>
  <c r="U11" i="5"/>
  <c r="W11" i="5" s="1"/>
  <c r="S11" i="5"/>
  <c r="P6" i="5"/>
  <c r="C31" i="2"/>
  <c r="R103" i="2"/>
  <c r="J103" i="2"/>
  <c r="Y103" i="2"/>
  <c r="Q103" i="2"/>
  <c r="I103" i="2"/>
  <c r="V103" i="2"/>
  <c r="N103" i="2"/>
  <c r="Z103" i="2" s="1"/>
  <c r="U13" i="5"/>
  <c r="S103" i="2"/>
  <c r="K103" i="2"/>
  <c r="Z116" i="2"/>
  <c r="Z108" i="2"/>
  <c r="C28" i="2"/>
  <c r="C369" i="2" s="1"/>
  <c r="Z124" i="2"/>
  <c r="X18" i="5"/>
  <c r="Z131" i="2"/>
  <c r="Z107" i="2"/>
  <c r="X27" i="5"/>
  <c r="W45" i="5"/>
  <c r="Z130" i="2"/>
  <c r="X9" i="5"/>
  <c r="X8" i="5"/>
  <c r="W8" i="5"/>
  <c r="W10" i="5"/>
  <c r="X10" i="5"/>
  <c r="Z127" i="2"/>
  <c r="W39" i="5"/>
  <c r="X25" i="5"/>
  <c r="W16" i="5"/>
  <c r="X16" i="5"/>
  <c r="X11" i="5"/>
  <c r="W21" i="5"/>
  <c r="X48" i="5"/>
  <c r="Z128" i="2"/>
  <c r="D97" i="2"/>
  <c r="E7" i="2"/>
  <c r="E148" i="2" s="1"/>
  <c r="E368" i="2" s="1"/>
  <c r="D100" i="2"/>
  <c r="E168" i="2" l="1"/>
  <c r="E169" i="2" s="1"/>
  <c r="X40" i="5"/>
  <c r="W40" i="5"/>
  <c r="W36" i="5"/>
  <c r="X36" i="5"/>
  <c r="W26" i="5"/>
  <c r="X26" i="5"/>
  <c r="E97" i="2"/>
  <c r="E49" i="2"/>
  <c r="W29" i="5"/>
  <c r="X29" i="5"/>
  <c r="X23" i="5"/>
  <c r="W23" i="5"/>
  <c r="Z122" i="2"/>
  <c r="Z118" i="2"/>
  <c r="Z106" i="2"/>
  <c r="Z133" i="2"/>
  <c r="F7" i="2"/>
  <c r="G7" i="2" s="1"/>
  <c r="G148" i="2" s="1"/>
  <c r="G368" i="2" s="1"/>
  <c r="D98" i="2"/>
  <c r="D95" i="2" s="1"/>
  <c r="D153" i="2" s="1"/>
  <c r="D101" i="2"/>
  <c r="W49" i="5"/>
  <c r="X49" i="5"/>
  <c r="W42" i="5"/>
  <c r="X42" i="5"/>
  <c r="Z135" i="2"/>
  <c r="Z111" i="2"/>
  <c r="D219" i="2"/>
  <c r="D221" i="2" s="1"/>
  <c r="D28" i="2"/>
  <c r="E162" i="2"/>
  <c r="E28" i="2" s="1"/>
  <c r="D49" i="2"/>
  <c r="D148" i="2"/>
  <c r="D368" i="2" s="1"/>
  <c r="D168" i="2"/>
  <c r="D169" i="2" s="1"/>
  <c r="D223" i="2"/>
  <c r="E223" i="2" s="1"/>
  <c r="F223" i="2" s="1"/>
  <c r="G223" i="2" s="1"/>
  <c r="H223" i="2" s="1"/>
  <c r="I223" i="2" s="1"/>
  <c r="J223" i="2" s="1"/>
  <c r="K223" i="2" s="1"/>
  <c r="L223" i="2" s="1"/>
  <c r="M223" i="2" s="1"/>
  <c r="N223" i="2" s="1"/>
  <c r="O223" i="2" s="1"/>
  <c r="P223" i="2" s="1"/>
  <c r="Q223" i="2" s="1"/>
  <c r="R223" i="2" s="1"/>
  <c r="S223" i="2" s="1"/>
  <c r="T223" i="2" s="1"/>
  <c r="U223" i="2" s="1"/>
  <c r="V223" i="2" s="1"/>
  <c r="W223" i="2" s="1"/>
  <c r="X223" i="2" s="1"/>
  <c r="Y223" i="2" s="1"/>
  <c r="W44" i="5"/>
  <c r="W20" i="5"/>
  <c r="X37" i="5"/>
  <c r="R30" i="2"/>
  <c r="J30" i="2"/>
  <c r="C227" i="2"/>
  <c r="C231" i="2" s="1"/>
  <c r="Z129" i="2"/>
  <c r="S30" i="2"/>
  <c r="Z104" i="2"/>
  <c r="Z119" i="2"/>
  <c r="Z123" i="2"/>
  <c r="C314" i="2"/>
  <c r="C344" i="2"/>
  <c r="C25" i="2" s="1"/>
  <c r="E219" i="2"/>
  <c r="F219" i="2" s="1"/>
  <c r="F162" i="2"/>
  <c r="E225" i="2"/>
  <c r="C27" i="2"/>
  <c r="C315" i="2"/>
  <c r="C316" i="2" s="1"/>
  <c r="E230" i="2"/>
  <c r="F217" i="2"/>
  <c r="D230" i="2"/>
  <c r="C233" i="2" s="1"/>
  <c r="D231" i="2"/>
  <c r="C236" i="2" s="1"/>
  <c r="E241" i="2"/>
  <c r="D311" i="2"/>
  <c r="D16" i="2" s="1"/>
  <c r="E221" i="2"/>
  <c r="C245" i="2"/>
  <c r="C246" i="2" s="1"/>
  <c r="W46" i="5"/>
  <c r="X46" i="5"/>
  <c r="W34" i="5"/>
  <c r="X34" i="5"/>
  <c r="X15" i="5"/>
  <c r="W15" i="5"/>
  <c r="E170" i="2"/>
  <c r="E171" i="2"/>
  <c r="E172" i="2"/>
  <c r="E173" i="2"/>
  <c r="E174" i="2"/>
  <c r="G168" i="2"/>
  <c r="G169" i="2" s="1"/>
  <c r="H7" i="2"/>
  <c r="G97" i="2"/>
  <c r="G49" i="2"/>
  <c r="X17" i="5"/>
  <c r="W17" i="5"/>
  <c r="X30" i="5"/>
  <c r="W30" i="5"/>
  <c r="F49" i="2"/>
  <c r="F168" i="2"/>
  <c r="F169" i="2" s="1"/>
  <c r="F97" i="2"/>
  <c r="F148" i="2"/>
  <c r="F368" i="2" s="1"/>
  <c r="X41" i="5"/>
  <c r="W41" i="5"/>
  <c r="W35" i="5"/>
  <c r="X35" i="5"/>
  <c r="W22" i="5"/>
  <c r="X22" i="5"/>
  <c r="Z102" i="2"/>
  <c r="Z134" i="2"/>
  <c r="Z126" i="2"/>
  <c r="Z110" i="2"/>
  <c r="Z99" i="2"/>
  <c r="Z117" i="2"/>
  <c r="Z109" i="2"/>
  <c r="Z138" i="2"/>
  <c r="Z114" i="2"/>
  <c r="Z137" i="2"/>
  <c r="Z121" i="2"/>
  <c r="Z113" i="2"/>
  <c r="Z105" i="2"/>
  <c r="D170" i="2"/>
  <c r="D171" i="2"/>
  <c r="D172" i="2"/>
  <c r="D173" i="2"/>
  <c r="D174" i="2"/>
  <c r="E52" i="2"/>
  <c r="E56" i="2"/>
  <c r="E59" i="2"/>
  <c r="E63" i="2"/>
  <c r="E75" i="2"/>
  <c r="E57" i="2"/>
  <c r="E54" i="2"/>
  <c r="E83" i="2"/>
  <c r="E87" i="2"/>
  <c r="E89" i="2"/>
  <c r="E66" i="2"/>
  <c r="Z136" i="2"/>
  <c r="Z120" i="2"/>
  <c r="Z125" i="2"/>
  <c r="Z132" i="2"/>
  <c r="Z139" i="2"/>
  <c r="Z115" i="2"/>
  <c r="W28" i="5"/>
  <c r="X28" i="5"/>
  <c r="X14" i="5"/>
  <c r="W14" i="5"/>
  <c r="E72" i="2"/>
  <c r="E81" i="2"/>
  <c r="E77" i="2"/>
  <c r="E60" i="2"/>
  <c r="D65" i="2"/>
  <c r="D64" i="2"/>
  <c r="D56" i="2" l="1"/>
  <c r="D79" i="2"/>
  <c r="D82" i="2"/>
  <c r="D89" i="2"/>
  <c r="D55" i="2"/>
  <c r="D62" i="2"/>
  <c r="D71" i="2"/>
  <c r="D74" i="2"/>
  <c r="D91" i="2"/>
  <c r="D57" i="2"/>
  <c r="D58" i="2"/>
  <c r="D59" i="2"/>
  <c r="D63" i="2"/>
  <c r="D54" i="2"/>
  <c r="D69" i="2"/>
  <c r="D70" i="2"/>
  <c r="D73" i="2"/>
  <c r="D60" i="2"/>
  <c r="D80" i="2"/>
  <c r="D88" i="2"/>
  <c r="D67" i="2"/>
  <c r="D78" i="2"/>
  <c r="D90" i="2"/>
  <c r="D51" i="2"/>
  <c r="D156" i="2" s="1"/>
  <c r="D66" i="2"/>
  <c r="D87" i="2"/>
  <c r="D52" i="2"/>
  <c r="D83" i="2"/>
  <c r="D75" i="2"/>
  <c r="D86" i="2"/>
  <c r="D72" i="2"/>
  <c r="D53" i="2"/>
  <c r="D77" i="2"/>
  <c r="D84" i="2"/>
  <c r="D68" i="2"/>
  <c r="D81" i="2"/>
  <c r="D50" i="2"/>
  <c r="D85" i="2"/>
  <c r="D76" i="2"/>
  <c r="D61" i="2"/>
  <c r="E156" i="2"/>
  <c r="E51" i="2"/>
  <c r="E65" i="2"/>
  <c r="E86" i="2"/>
  <c r="E70" i="2"/>
  <c r="E55" i="2"/>
  <c r="E80" i="2"/>
  <c r="E85" i="2"/>
  <c r="E50" i="2"/>
  <c r="E44" i="2" s="1"/>
  <c r="E46" i="2" s="1"/>
  <c r="E84" i="2"/>
  <c r="E69" i="2"/>
  <c r="E88" i="2"/>
  <c r="E64" i="2"/>
  <c r="E68" i="2"/>
  <c r="E58" i="2"/>
  <c r="E61" i="2"/>
  <c r="E73" i="2"/>
  <c r="E90" i="2"/>
  <c r="E76" i="2"/>
  <c r="E67" i="2"/>
  <c r="E79" i="2"/>
  <c r="E91" i="2"/>
  <c r="E62" i="2"/>
  <c r="E53" i="2"/>
  <c r="E74" i="2"/>
  <c r="E78" i="2"/>
  <c r="E71" i="2"/>
  <c r="E82" i="2"/>
  <c r="D44" i="2"/>
  <c r="E98" i="2"/>
  <c r="E101" i="2"/>
  <c r="E100" i="2"/>
  <c r="E316" i="2"/>
  <c r="D316" i="2"/>
  <c r="C317" i="2"/>
  <c r="D344" i="2"/>
  <c r="D25" i="2" s="1"/>
  <c r="F225" i="2"/>
  <c r="E227" i="2"/>
  <c r="C318" i="2"/>
  <c r="C325" i="2" s="1"/>
  <c r="E231" i="2"/>
  <c r="C237" i="2" s="1"/>
  <c r="E344" i="2"/>
  <c r="E25" i="2" s="1"/>
  <c r="G162" i="2"/>
  <c r="F28" i="2"/>
  <c r="F221" i="2"/>
  <c r="G219" i="2"/>
  <c r="E246" i="2"/>
  <c r="D246" i="2"/>
  <c r="F246" i="2"/>
  <c r="F230" i="2"/>
  <c r="G217" i="2"/>
  <c r="C234" i="2"/>
  <c r="D233" i="2"/>
  <c r="F241" i="2"/>
  <c r="E311" i="2"/>
  <c r="E16" i="2" s="1"/>
  <c r="C29" i="4"/>
  <c r="F344" i="2"/>
  <c r="F25" i="2" s="1"/>
  <c r="C248" i="2"/>
  <c r="C255" i="2" s="1"/>
  <c r="C247" i="2"/>
  <c r="F316" i="2"/>
  <c r="D46" i="2"/>
  <c r="D45" i="2"/>
  <c r="E157" i="2"/>
  <c r="E31" i="2"/>
  <c r="G100" i="2"/>
  <c r="G98" i="2"/>
  <c r="G101" i="2"/>
  <c r="D164" i="2"/>
  <c r="H168" i="2"/>
  <c r="H169" i="2" s="1"/>
  <c r="I7" i="2"/>
  <c r="H97" i="2"/>
  <c r="H148" i="2"/>
  <c r="H368" i="2" s="1"/>
  <c r="H49" i="2"/>
  <c r="F101" i="2"/>
  <c r="F100" i="2"/>
  <c r="F98" i="2"/>
  <c r="G170" i="2"/>
  <c r="G173" i="2"/>
  <c r="G171" i="2"/>
  <c r="G172" i="2"/>
  <c r="G174" i="2"/>
  <c r="E164" i="2"/>
  <c r="F172" i="2"/>
  <c r="F173" i="2"/>
  <c r="F174" i="2"/>
  <c r="F170" i="2"/>
  <c r="F171" i="2"/>
  <c r="E152" i="2"/>
  <c r="F53" i="2"/>
  <c r="F69" i="2"/>
  <c r="F88" i="2"/>
  <c r="F91" i="2"/>
  <c r="F87" i="2"/>
  <c r="F83" i="2"/>
  <c r="F66" i="2"/>
  <c r="F51" i="2"/>
  <c r="F65" i="2"/>
  <c r="F79" i="2"/>
  <c r="F89" i="2"/>
  <c r="F58" i="2"/>
  <c r="F64" i="2"/>
  <c r="F55" i="2"/>
  <c r="F75" i="2"/>
  <c r="F82" i="2"/>
  <c r="F80" i="2"/>
  <c r="F76" i="2"/>
  <c r="F86" i="2"/>
  <c r="F77" i="2"/>
  <c r="F68" i="2"/>
  <c r="F81" i="2"/>
  <c r="F50" i="2"/>
  <c r="F59" i="2"/>
  <c r="F78" i="2"/>
  <c r="F52" i="2"/>
  <c r="F62" i="2"/>
  <c r="F57" i="2"/>
  <c r="F85" i="2"/>
  <c r="F60" i="2"/>
  <c r="F90" i="2"/>
  <c r="F84" i="2"/>
  <c r="F61" i="2"/>
  <c r="F70" i="2"/>
  <c r="F56" i="2"/>
  <c r="F63" i="2"/>
  <c r="F72" i="2"/>
  <c r="F54" i="2"/>
  <c r="F73" i="2"/>
  <c r="F74" i="2"/>
  <c r="F67" i="2"/>
  <c r="F71" i="2"/>
  <c r="G53" i="2"/>
  <c r="G58" i="2"/>
  <c r="G83" i="2"/>
  <c r="G63" i="2"/>
  <c r="G69" i="2"/>
  <c r="G65" i="2"/>
  <c r="G82" i="2"/>
  <c r="G70" i="2"/>
  <c r="G79" i="2"/>
  <c r="G71" i="2"/>
  <c r="G52" i="2"/>
  <c r="G74" i="2"/>
  <c r="G61" i="2"/>
  <c r="G86" i="2"/>
  <c r="G57" i="2"/>
  <c r="G59" i="2"/>
  <c r="G88" i="2"/>
  <c r="G62" i="2"/>
  <c r="G89" i="2"/>
  <c r="G91" i="2"/>
  <c r="G68" i="2"/>
  <c r="G60" i="2"/>
  <c r="G67" i="2"/>
  <c r="G55" i="2"/>
  <c r="G50" i="2"/>
  <c r="G75" i="2"/>
  <c r="G72" i="2"/>
  <c r="G54" i="2"/>
  <c r="G78" i="2"/>
  <c r="G66" i="2"/>
  <c r="G87" i="2"/>
  <c r="G90" i="2"/>
  <c r="G85" i="2"/>
  <c r="G56" i="2"/>
  <c r="G84" i="2"/>
  <c r="G51" i="2"/>
  <c r="G156" i="2" s="1"/>
  <c r="G64" i="2"/>
  <c r="G73" i="2"/>
  <c r="G80" i="2"/>
  <c r="G81" i="2"/>
  <c r="G76" i="2"/>
  <c r="G77" i="2"/>
  <c r="D236" i="2" l="1"/>
  <c r="D157" i="2"/>
  <c r="D31" i="2"/>
  <c r="E45" i="2"/>
  <c r="E95" i="2"/>
  <c r="E153" i="2" s="1"/>
  <c r="D152" i="2"/>
  <c r="H162" i="2"/>
  <c r="G28" i="2"/>
  <c r="C328" i="2"/>
  <c r="C329" i="2" s="1"/>
  <c r="C326" i="2"/>
  <c r="G221" i="2"/>
  <c r="H219" i="2"/>
  <c r="G225" i="2"/>
  <c r="F227" i="2"/>
  <c r="F231" i="2" s="1"/>
  <c r="H217" i="2"/>
  <c r="G230" i="2"/>
  <c r="G344" i="2"/>
  <c r="G25" i="2" s="1"/>
  <c r="G316" i="2"/>
  <c r="C256" i="2"/>
  <c r="C257" i="2" s="1"/>
  <c r="C258" i="2"/>
  <c r="C259" i="2" s="1"/>
  <c r="C260" i="2" s="1"/>
  <c r="D234" i="2"/>
  <c r="E233" i="2"/>
  <c r="G246" i="2"/>
  <c r="G241" i="2"/>
  <c r="F311" i="2"/>
  <c r="F16" i="2" s="1"/>
  <c r="F152" i="2"/>
  <c r="F44" i="2"/>
  <c r="F46" i="2" s="1"/>
  <c r="E159" i="2"/>
  <c r="E32" i="2"/>
  <c r="F95" i="2"/>
  <c r="F153" i="2" s="1"/>
  <c r="H101" i="2"/>
  <c r="H100" i="2"/>
  <c r="H98" i="2"/>
  <c r="H95" i="2" s="1"/>
  <c r="H153" i="2" s="1"/>
  <c r="I49" i="2"/>
  <c r="J7" i="2"/>
  <c r="I97" i="2"/>
  <c r="I168" i="2"/>
  <c r="I169" i="2" s="1"/>
  <c r="I148" i="2"/>
  <c r="I368" i="2" s="1"/>
  <c r="G44" i="2"/>
  <c r="G46" i="2" s="1"/>
  <c r="G152" i="2"/>
  <c r="E166" i="2"/>
  <c r="E29" i="2"/>
  <c r="H171" i="2"/>
  <c r="H172" i="2"/>
  <c r="H173" i="2"/>
  <c r="H174" i="2"/>
  <c r="H170" i="2"/>
  <c r="F164" i="2"/>
  <c r="D166" i="2"/>
  <c r="D29" i="2"/>
  <c r="H82" i="2"/>
  <c r="H60" i="2"/>
  <c r="H64" i="2"/>
  <c r="H72" i="2"/>
  <c r="H80" i="2"/>
  <c r="H51" i="2"/>
  <c r="H59" i="2"/>
  <c r="H76" i="2"/>
  <c r="H69" i="2"/>
  <c r="H77" i="2"/>
  <c r="H65" i="2"/>
  <c r="H58" i="2"/>
  <c r="H83" i="2"/>
  <c r="H56" i="2"/>
  <c r="H71" i="2"/>
  <c r="H63" i="2"/>
  <c r="H67" i="2"/>
  <c r="H81" i="2"/>
  <c r="H88" i="2"/>
  <c r="H75" i="2"/>
  <c r="H79" i="2"/>
  <c r="H73" i="2"/>
  <c r="H66" i="2"/>
  <c r="H84" i="2"/>
  <c r="H57" i="2"/>
  <c r="H50" i="2"/>
  <c r="H85" i="2"/>
  <c r="H74" i="2"/>
  <c r="H55" i="2"/>
  <c r="H90" i="2"/>
  <c r="H86" i="2"/>
  <c r="H91" i="2"/>
  <c r="H87" i="2"/>
  <c r="H68" i="2"/>
  <c r="H78" i="2"/>
  <c r="H53" i="2"/>
  <c r="H62" i="2"/>
  <c r="H54" i="2"/>
  <c r="H52" i="2"/>
  <c r="H70" i="2"/>
  <c r="H61" i="2"/>
  <c r="H89" i="2"/>
  <c r="G95" i="2"/>
  <c r="G153" i="2" s="1"/>
  <c r="F45" i="2"/>
  <c r="G45" i="2" s="1"/>
  <c r="G157" i="2"/>
  <c r="G31" i="2"/>
  <c r="F156" i="2"/>
  <c r="G164" i="2"/>
  <c r="D47" i="2"/>
  <c r="E47" i="2" s="1"/>
  <c r="D32" i="2" l="1"/>
  <c r="D154" i="2"/>
  <c r="D159" i="2"/>
  <c r="D237" i="2"/>
  <c r="E236" i="2"/>
  <c r="H28" i="2"/>
  <c r="I162" i="2"/>
  <c r="H225" i="2"/>
  <c r="G227" i="2"/>
  <c r="G231" i="2" s="1"/>
  <c r="E237" i="2" s="1"/>
  <c r="H221" i="2"/>
  <c r="I219" i="2"/>
  <c r="C327" i="2"/>
  <c r="C330" i="2"/>
  <c r="F236" i="2"/>
  <c r="F233" i="2"/>
  <c r="E234" i="2"/>
  <c r="I217" i="2"/>
  <c r="H230" i="2"/>
  <c r="H316" i="2"/>
  <c r="H344" i="2"/>
  <c r="H25" i="2" s="1"/>
  <c r="H246" i="2"/>
  <c r="H241" i="2"/>
  <c r="G311" i="2"/>
  <c r="G16" i="2" s="1"/>
  <c r="F47" i="2"/>
  <c r="G47" i="2" s="1"/>
  <c r="H164" i="2"/>
  <c r="I59" i="2"/>
  <c r="I84" i="2"/>
  <c r="I70" i="2"/>
  <c r="I62" i="2"/>
  <c r="I52" i="2"/>
  <c r="I75" i="2"/>
  <c r="I69" i="2"/>
  <c r="I55" i="2"/>
  <c r="I89" i="2"/>
  <c r="I64" i="2"/>
  <c r="I60" i="2"/>
  <c r="I50" i="2"/>
  <c r="I58" i="2"/>
  <c r="I90" i="2"/>
  <c r="I57" i="2"/>
  <c r="I83" i="2"/>
  <c r="I56" i="2"/>
  <c r="I78" i="2"/>
  <c r="I91" i="2"/>
  <c r="I81" i="2"/>
  <c r="I65" i="2"/>
  <c r="I51" i="2"/>
  <c r="I77" i="2"/>
  <c r="I88" i="2"/>
  <c r="I87" i="2"/>
  <c r="I53" i="2"/>
  <c r="I80" i="2"/>
  <c r="I73" i="2"/>
  <c r="I71" i="2"/>
  <c r="I66" i="2"/>
  <c r="I67" i="2"/>
  <c r="I54" i="2"/>
  <c r="I86" i="2"/>
  <c r="I72" i="2"/>
  <c r="I76" i="2"/>
  <c r="I63" i="2"/>
  <c r="I61" i="2"/>
  <c r="I79" i="2"/>
  <c r="I68" i="2"/>
  <c r="I74" i="2"/>
  <c r="I85" i="2"/>
  <c r="I82" i="2"/>
  <c r="G166" i="2"/>
  <c r="G29" i="2"/>
  <c r="H156" i="2"/>
  <c r="F166" i="2"/>
  <c r="F29" i="2"/>
  <c r="G159" i="2"/>
  <c r="G32" i="2"/>
  <c r="F157" i="2"/>
  <c r="F159" i="2" s="1"/>
  <c r="F31" i="2"/>
  <c r="F32" i="2"/>
  <c r="H44" i="2"/>
  <c r="H46" i="2" s="1"/>
  <c r="H152" i="2"/>
  <c r="I174" i="2"/>
  <c r="I170" i="2"/>
  <c r="I171" i="2"/>
  <c r="I172" i="2"/>
  <c r="I173" i="2"/>
  <c r="D369" i="2"/>
  <c r="D27" i="2"/>
  <c r="E369" i="2"/>
  <c r="E27" i="2"/>
  <c r="I101" i="2"/>
  <c r="I98" i="2"/>
  <c r="I100" i="2"/>
  <c r="C262" i="2"/>
  <c r="D213" i="2"/>
  <c r="E213" i="2"/>
  <c r="K7" i="2"/>
  <c r="J148" i="2"/>
  <c r="J368" i="2" s="1"/>
  <c r="J97" i="2"/>
  <c r="J168" i="2"/>
  <c r="J169" i="2" s="1"/>
  <c r="J49" i="2"/>
  <c r="H47" i="2" l="1"/>
  <c r="I156" i="2"/>
  <c r="D280" i="2"/>
  <c r="D37" i="2"/>
  <c r="D321" i="2"/>
  <c r="D251" i="2"/>
  <c r="D348" i="2"/>
  <c r="E154" i="2"/>
  <c r="J219" i="2"/>
  <c r="I221" i="2"/>
  <c r="H227" i="2"/>
  <c r="H231" i="2" s="1"/>
  <c r="I225" i="2"/>
  <c r="E262" i="2"/>
  <c r="E282" i="2" s="1"/>
  <c r="J162" i="2"/>
  <c r="I28" i="2"/>
  <c r="F234" i="2"/>
  <c r="G233" i="2"/>
  <c r="I230" i="2"/>
  <c r="J217" i="2"/>
  <c r="I344" i="2"/>
  <c r="I25" i="2" s="1"/>
  <c r="I316" i="2"/>
  <c r="I246" i="2"/>
  <c r="H311" i="2"/>
  <c r="H16" i="2" s="1"/>
  <c r="I241" i="2"/>
  <c r="D262" i="2"/>
  <c r="D282" i="2" s="1"/>
  <c r="G236" i="2"/>
  <c r="F237" i="2"/>
  <c r="K168" i="2"/>
  <c r="K169" i="2" s="1"/>
  <c r="K97" i="2"/>
  <c r="K49" i="2"/>
  <c r="L7" i="2"/>
  <c r="K148" i="2"/>
  <c r="K368" i="2" s="1"/>
  <c r="G369" i="2"/>
  <c r="G27" i="2"/>
  <c r="I95" i="2"/>
  <c r="I153" i="2" s="1"/>
  <c r="G213" i="2"/>
  <c r="I164" i="2"/>
  <c r="H166" i="2"/>
  <c r="H29" i="2"/>
  <c r="I157" i="2"/>
  <c r="I31" i="2"/>
  <c r="J171" i="2"/>
  <c r="J172" i="2"/>
  <c r="J173" i="2"/>
  <c r="J174" i="2"/>
  <c r="J170" i="2"/>
  <c r="F369" i="2"/>
  <c r="F27" i="2"/>
  <c r="H32" i="2"/>
  <c r="J101" i="2"/>
  <c r="J98" i="2"/>
  <c r="J100" i="2"/>
  <c r="H45" i="2"/>
  <c r="F213" i="2"/>
  <c r="I152" i="2"/>
  <c r="I44" i="2"/>
  <c r="I46" i="2" s="1"/>
  <c r="I47" i="2" s="1"/>
  <c r="J68" i="2"/>
  <c r="J65" i="2"/>
  <c r="J85" i="2"/>
  <c r="J80" i="2"/>
  <c r="J72" i="2"/>
  <c r="J50" i="2"/>
  <c r="J84" i="2"/>
  <c r="J87" i="2"/>
  <c r="J74" i="2"/>
  <c r="J90" i="2"/>
  <c r="J57" i="2"/>
  <c r="J51" i="2"/>
  <c r="J78" i="2"/>
  <c r="J82" i="2"/>
  <c r="J77" i="2"/>
  <c r="J81" i="2"/>
  <c r="J52" i="2"/>
  <c r="J55" i="2"/>
  <c r="J64" i="2"/>
  <c r="J79" i="2"/>
  <c r="J53" i="2"/>
  <c r="J75" i="2"/>
  <c r="J89" i="2"/>
  <c r="J59" i="2"/>
  <c r="J62" i="2"/>
  <c r="J73" i="2"/>
  <c r="J67" i="2"/>
  <c r="J70" i="2"/>
  <c r="J66" i="2"/>
  <c r="J86" i="2"/>
  <c r="J69" i="2"/>
  <c r="J91" i="2"/>
  <c r="J58" i="2"/>
  <c r="J83" i="2"/>
  <c r="J71" i="2"/>
  <c r="J54" i="2"/>
  <c r="J63" i="2"/>
  <c r="J60" i="2"/>
  <c r="J88" i="2"/>
  <c r="J76" i="2"/>
  <c r="J61" i="2"/>
  <c r="J56" i="2"/>
  <c r="C332" i="2"/>
  <c r="C282" i="2"/>
  <c r="C285" i="2" s="1"/>
  <c r="C263" i="2"/>
  <c r="C352" i="2"/>
  <c r="H157" i="2"/>
  <c r="H159" i="2" s="1"/>
  <c r="H31" i="2"/>
  <c r="E321" i="2" l="1"/>
  <c r="E251" i="2"/>
  <c r="F154" i="2"/>
  <c r="E348" i="2"/>
  <c r="E280" i="2"/>
  <c r="E37" i="2"/>
  <c r="K162" i="2"/>
  <c r="J28" i="2"/>
  <c r="I227" i="2"/>
  <c r="I231" i="2" s="1"/>
  <c r="G237" i="2" s="1"/>
  <c r="J225" i="2"/>
  <c r="J221" i="2"/>
  <c r="K219" i="2"/>
  <c r="K217" i="2"/>
  <c r="J230" i="2"/>
  <c r="J344" i="2"/>
  <c r="J25" i="2" s="1"/>
  <c r="J316" i="2"/>
  <c r="J246" i="2"/>
  <c r="H233" i="2"/>
  <c r="G234" i="2"/>
  <c r="J241" i="2"/>
  <c r="I311" i="2"/>
  <c r="I16" i="2" s="1"/>
  <c r="H213" i="2"/>
  <c r="J95" i="2"/>
  <c r="J153" i="2" s="1"/>
  <c r="C264" i="2"/>
  <c r="C265" i="2" s="1"/>
  <c r="C269" i="2" s="1"/>
  <c r="J156" i="2"/>
  <c r="I159" i="2"/>
  <c r="I32" i="2"/>
  <c r="C333" i="2"/>
  <c r="C334" i="2" s="1"/>
  <c r="C339" i="2" s="1"/>
  <c r="M7" i="2"/>
  <c r="L148" i="2"/>
  <c r="L368" i="2" s="1"/>
  <c r="L49" i="2"/>
  <c r="L97" i="2"/>
  <c r="L168" i="2"/>
  <c r="L169" i="2" s="1"/>
  <c r="K170" i="2"/>
  <c r="K171" i="2"/>
  <c r="K172" i="2"/>
  <c r="K173" i="2"/>
  <c r="K174" i="2"/>
  <c r="J44" i="2"/>
  <c r="J46" i="2" s="1"/>
  <c r="J47" i="2" s="1"/>
  <c r="J152" i="2"/>
  <c r="F262" i="2"/>
  <c r="F282" i="2" s="1"/>
  <c r="K77" i="2"/>
  <c r="K58" i="2"/>
  <c r="K72" i="2"/>
  <c r="K65" i="2"/>
  <c r="K57" i="2"/>
  <c r="K54" i="2"/>
  <c r="K51" i="2"/>
  <c r="K80" i="2"/>
  <c r="K60" i="2"/>
  <c r="K75" i="2"/>
  <c r="K70" i="2"/>
  <c r="K53" i="2"/>
  <c r="K71" i="2"/>
  <c r="K67" i="2"/>
  <c r="K62" i="2"/>
  <c r="K82" i="2"/>
  <c r="K50" i="2"/>
  <c r="K68" i="2"/>
  <c r="K74" i="2"/>
  <c r="K76" i="2"/>
  <c r="K61" i="2"/>
  <c r="K90" i="2"/>
  <c r="K86" i="2"/>
  <c r="K63" i="2"/>
  <c r="K83" i="2"/>
  <c r="K88" i="2"/>
  <c r="K69" i="2"/>
  <c r="K73" i="2"/>
  <c r="K85" i="2"/>
  <c r="K84" i="2"/>
  <c r="K79" i="2"/>
  <c r="K78" i="2"/>
  <c r="K55" i="2"/>
  <c r="K89" i="2"/>
  <c r="K56" i="2"/>
  <c r="K91" i="2"/>
  <c r="K81" i="2"/>
  <c r="K64" i="2"/>
  <c r="K52" i="2"/>
  <c r="K87" i="2"/>
  <c r="K59" i="2"/>
  <c r="K66" i="2"/>
  <c r="I166" i="2"/>
  <c r="I29" i="2"/>
  <c r="I45" i="2"/>
  <c r="J45" i="2" s="1"/>
  <c r="J164" i="2"/>
  <c r="H369" i="2"/>
  <c r="H27" i="2"/>
  <c r="K98" i="2"/>
  <c r="K100" i="2"/>
  <c r="K101" i="2"/>
  <c r="K156" i="2" l="1"/>
  <c r="F251" i="2"/>
  <c r="F37" i="2"/>
  <c r="F280" i="2"/>
  <c r="F348" i="2"/>
  <c r="F321" i="2"/>
  <c r="G154" i="2"/>
  <c r="K221" i="2"/>
  <c r="L219" i="2"/>
  <c r="J227" i="2"/>
  <c r="J231" i="2" s="1"/>
  <c r="H237" i="2" s="1"/>
  <c r="K225" i="2"/>
  <c r="H236" i="2"/>
  <c r="K28" i="2"/>
  <c r="L162" i="2"/>
  <c r="I233" i="2"/>
  <c r="H234" i="2"/>
  <c r="K241" i="2"/>
  <c r="J311" i="2"/>
  <c r="J16" i="2" s="1"/>
  <c r="L217" i="2"/>
  <c r="K230" i="2"/>
  <c r="K316" i="2"/>
  <c r="K344" i="2"/>
  <c r="K25" i="2" s="1"/>
  <c r="K246" i="2"/>
  <c r="J32" i="2"/>
  <c r="L100" i="2"/>
  <c r="L98" i="2"/>
  <c r="L101" i="2"/>
  <c r="L54" i="2"/>
  <c r="L80" i="2"/>
  <c r="L90" i="2"/>
  <c r="L71" i="2"/>
  <c r="L79" i="2"/>
  <c r="L70" i="2"/>
  <c r="L52" i="2"/>
  <c r="L68" i="2"/>
  <c r="L75" i="2"/>
  <c r="L91" i="2"/>
  <c r="L56" i="2"/>
  <c r="L83" i="2"/>
  <c r="L69" i="2"/>
  <c r="L65" i="2"/>
  <c r="L76" i="2"/>
  <c r="L72" i="2"/>
  <c r="L58" i="2"/>
  <c r="L87" i="2"/>
  <c r="L88" i="2"/>
  <c r="L82" i="2"/>
  <c r="L50" i="2"/>
  <c r="L78" i="2"/>
  <c r="L77" i="2"/>
  <c r="L85" i="2"/>
  <c r="L86" i="2"/>
  <c r="L84" i="2"/>
  <c r="L64" i="2"/>
  <c r="L60" i="2"/>
  <c r="L73" i="2"/>
  <c r="L61" i="2"/>
  <c r="L89" i="2"/>
  <c r="L67" i="2"/>
  <c r="L53" i="2"/>
  <c r="L57" i="2"/>
  <c r="L63" i="2"/>
  <c r="L51" i="2"/>
  <c r="L156" i="2" s="1"/>
  <c r="L81" i="2"/>
  <c r="L55" i="2"/>
  <c r="L74" i="2"/>
  <c r="L62" i="2"/>
  <c r="L66" i="2"/>
  <c r="L59" i="2"/>
  <c r="K157" i="2"/>
  <c r="K31" i="2"/>
  <c r="C342" i="2"/>
  <c r="C14" i="2"/>
  <c r="J166" i="2"/>
  <c r="J29" i="2"/>
  <c r="I213" i="2"/>
  <c r="J157" i="2"/>
  <c r="J159" i="2" s="1"/>
  <c r="J31" i="2"/>
  <c r="C273" i="2"/>
  <c r="L170" i="2"/>
  <c r="L172" i="2"/>
  <c r="L171" i="2"/>
  <c r="L174" i="2"/>
  <c r="L173" i="2"/>
  <c r="K95" i="2"/>
  <c r="K153" i="2" s="1"/>
  <c r="I369" i="2"/>
  <c r="I27" i="2"/>
  <c r="M97" i="2"/>
  <c r="M148" i="2"/>
  <c r="M368" i="2" s="1"/>
  <c r="M49" i="2"/>
  <c r="M168" i="2"/>
  <c r="M169" i="2" s="1"/>
  <c r="N7" i="2"/>
  <c r="K45" i="2"/>
  <c r="K152" i="2"/>
  <c r="K44" i="2"/>
  <c r="K46" i="2" s="1"/>
  <c r="K47" i="2" s="1"/>
  <c r="C335" i="2"/>
  <c r="C336" i="2" s="1"/>
  <c r="C340" i="2" s="1"/>
  <c r="C266" i="2"/>
  <c r="C267" i="2" s="1"/>
  <c r="C270" i="2" s="1"/>
  <c r="G262" i="2"/>
  <c r="G282" i="2" s="1"/>
  <c r="K164" i="2"/>
  <c r="H154" i="2" l="1"/>
  <c r="G280" i="2"/>
  <c r="G348" i="2"/>
  <c r="G321" i="2"/>
  <c r="G37" i="2"/>
  <c r="G251" i="2"/>
  <c r="K227" i="2"/>
  <c r="K231" i="2" s="1"/>
  <c r="L225" i="2"/>
  <c r="M162" i="2"/>
  <c r="L28" i="2"/>
  <c r="I236" i="2"/>
  <c r="L221" i="2"/>
  <c r="M219" i="2"/>
  <c r="M217" i="2"/>
  <c r="L230" i="2"/>
  <c r="L344" i="2"/>
  <c r="L25" i="2" s="1"/>
  <c r="L316" i="2"/>
  <c r="L246" i="2"/>
  <c r="L241" i="2"/>
  <c r="K311" i="2"/>
  <c r="K16" i="2" s="1"/>
  <c r="J233" i="2"/>
  <c r="I234" i="2"/>
  <c r="M171" i="2"/>
  <c r="M173" i="2"/>
  <c r="M172" i="2"/>
  <c r="M174" i="2"/>
  <c r="M170" i="2"/>
  <c r="L152" i="2"/>
  <c r="L44" i="2"/>
  <c r="L46" i="2" s="1"/>
  <c r="L47" i="2" s="1"/>
  <c r="C343" i="2"/>
  <c r="C23" i="2" s="1"/>
  <c r="C15" i="2"/>
  <c r="C17" i="2" s="1"/>
  <c r="M101" i="2"/>
  <c r="M98" i="2"/>
  <c r="M100" i="2"/>
  <c r="J213" i="2"/>
  <c r="L164" i="2"/>
  <c r="N148" i="2"/>
  <c r="N368" i="2" s="1"/>
  <c r="N168" i="2"/>
  <c r="N169" i="2" s="1"/>
  <c r="N49" i="2"/>
  <c r="O7" i="2"/>
  <c r="N97" i="2"/>
  <c r="K159" i="2"/>
  <c r="K32" i="2"/>
  <c r="L45" i="2"/>
  <c r="L95" i="2"/>
  <c r="L153" i="2" s="1"/>
  <c r="K166" i="2"/>
  <c r="I262" i="2" s="1"/>
  <c r="I282" i="2" s="1"/>
  <c r="K29" i="2"/>
  <c r="C22" i="2"/>
  <c r="M50" i="2"/>
  <c r="M81" i="2"/>
  <c r="M67" i="2"/>
  <c r="M69" i="2"/>
  <c r="M82" i="2"/>
  <c r="M59" i="2"/>
  <c r="M57" i="2"/>
  <c r="M62" i="2"/>
  <c r="M79" i="2"/>
  <c r="M70" i="2"/>
  <c r="M54" i="2"/>
  <c r="M89" i="2"/>
  <c r="M56" i="2"/>
  <c r="M74" i="2"/>
  <c r="M52" i="2"/>
  <c r="M66" i="2"/>
  <c r="M68" i="2"/>
  <c r="M64" i="2"/>
  <c r="M53" i="2"/>
  <c r="M86" i="2"/>
  <c r="M91" i="2"/>
  <c r="M51" i="2"/>
  <c r="M55" i="2"/>
  <c r="M78" i="2"/>
  <c r="M87" i="2"/>
  <c r="M63" i="2"/>
  <c r="M88" i="2"/>
  <c r="M61" i="2"/>
  <c r="M58" i="2"/>
  <c r="M71" i="2"/>
  <c r="M90" i="2"/>
  <c r="M72" i="2"/>
  <c r="M65" i="2"/>
  <c r="M77" i="2"/>
  <c r="M76" i="2"/>
  <c r="M60" i="2"/>
  <c r="M85" i="2"/>
  <c r="M83" i="2"/>
  <c r="M84" i="2"/>
  <c r="M80" i="2"/>
  <c r="M73" i="2"/>
  <c r="M75" i="2"/>
  <c r="L157" i="2"/>
  <c r="L31" i="2"/>
  <c r="C274" i="2"/>
  <c r="C277" i="2" s="1"/>
  <c r="J369" i="2"/>
  <c r="J27" i="2"/>
  <c r="H262" i="2"/>
  <c r="H282" i="2" s="1"/>
  <c r="H251" i="2" l="1"/>
  <c r="H348" i="2"/>
  <c r="I154" i="2"/>
  <c r="H37" i="2"/>
  <c r="H321" i="2"/>
  <c r="H280" i="2"/>
  <c r="I237" i="2"/>
  <c r="J236" i="2"/>
  <c r="M221" i="2"/>
  <c r="N219" i="2"/>
  <c r="M28" i="2"/>
  <c r="N162" i="2"/>
  <c r="M225" i="2"/>
  <c r="L227" i="2"/>
  <c r="L231" i="2" s="1"/>
  <c r="C21" i="2"/>
  <c r="C34" i="2" s="1"/>
  <c r="J234" i="2"/>
  <c r="K233" i="2"/>
  <c r="M230" i="2"/>
  <c r="N217" i="2"/>
  <c r="M316" i="2"/>
  <c r="M344" i="2"/>
  <c r="M25" i="2" s="1"/>
  <c r="M246" i="2"/>
  <c r="M241" i="2"/>
  <c r="L311" i="2"/>
  <c r="L16" i="2" s="1"/>
  <c r="C275" i="2"/>
  <c r="F275" i="2" s="1"/>
  <c r="C345" i="2"/>
  <c r="C287" i="2"/>
  <c r="C294" i="2"/>
  <c r="I275" i="2"/>
  <c r="N101" i="2"/>
  <c r="N98" i="2"/>
  <c r="N100" i="2"/>
  <c r="L166" i="2"/>
  <c r="L29" i="2"/>
  <c r="M156" i="2"/>
  <c r="K27" i="2"/>
  <c r="K369" i="2"/>
  <c r="L159" i="2"/>
  <c r="L32" i="2"/>
  <c r="K213" i="2"/>
  <c r="P7" i="2"/>
  <c r="O49" i="2"/>
  <c r="O148" i="2"/>
  <c r="O368" i="2" s="1"/>
  <c r="O97" i="2"/>
  <c r="O168" i="2"/>
  <c r="O169" i="2" s="1"/>
  <c r="M95" i="2"/>
  <c r="M153" i="2" s="1"/>
  <c r="M164" i="2"/>
  <c r="N74" i="2"/>
  <c r="N68" i="2"/>
  <c r="N61" i="2"/>
  <c r="N86" i="2"/>
  <c r="N67" i="2"/>
  <c r="N54" i="2"/>
  <c r="N73" i="2"/>
  <c r="N80" i="2"/>
  <c r="N72" i="2"/>
  <c r="N76" i="2"/>
  <c r="N58" i="2"/>
  <c r="N78" i="2"/>
  <c r="N52" i="2"/>
  <c r="N79" i="2"/>
  <c r="N66" i="2"/>
  <c r="N88" i="2"/>
  <c r="N62" i="2"/>
  <c r="N85" i="2"/>
  <c r="N64" i="2"/>
  <c r="N50" i="2"/>
  <c r="N56" i="2"/>
  <c r="N59" i="2"/>
  <c r="N55" i="2"/>
  <c r="N84" i="2"/>
  <c r="N83" i="2"/>
  <c r="N65" i="2"/>
  <c r="N57" i="2"/>
  <c r="N75" i="2"/>
  <c r="N60" i="2"/>
  <c r="N77" i="2"/>
  <c r="N51" i="2"/>
  <c r="N156" i="2" s="1"/>
  <c r="N91" i="2"/>
  <c r="N69" i="2"/>
  <c r="N82" i="2"/>
  <c r="N71" i="2"/>
  <c r="N89" i="2"/>
  <c r="N87" i="2"/>
  <c r="N90" i="2"/>
  <c r="N53" i="2"/>
  <c r="N70" i="2"/>
  <c r="N81" i="2"/>
  <c r="N63" i="2"/>
  <c r="N173" i="2"/>
  <c r="N174" i="2"/>
  <c r="N171" i="2"/>
  <c r="N172" i="2"/>
  <c r="N170" i="2"/>
  <c r="M152" i="2"/>
  <c r="M44" i="2"/>
  <c r="M46" i="2" s="1"/>
  <c r="M47" i="2" s="1"/>
  <c r="M45" i="2"/>
  <c r="I251" i="2" l="1"/>
  <c r="I37" i="2"/>
  <c r="J154" i="2"/>
  <c r="I348" i="2"/>
  <c r="I280" i="2"/>
  <c r="I321" i="2"/>
  <c r="J275" i="2"/>
  <c r="J237" i="2"/>
  <c r="K236" i="2"/>
  <c r="H275" i="2"/>
  <c r="D275" i="2"/>
  <c r="N28" i="2"/>
  <c r="O162" i="2"/>
  <c r="L275" i="2"/>
  <c r="C276" i="2"/>
  <c r="O219" i="2"/>
  <c r="N221" i="2"/>
  <c r="G275" i="2"/>
  <c r="N225" i="2"/>
  <c r="M227" i="2"/>
  <c r="M231" i="2" s="1"/>
  <c r="L236" i="2" s="1"/>
  <c r="E275" i="2"/>
  <c r="N230" i="2"/>
  <c r="O217" i="2"/>
  <c r="N316" i="2"/>
  <c r="N344" i="2"/>
  <c r="N25" i="2" s="1"/>
  <c r="N246" i="2"/>
  <c r="M275" i="2"/>
  <c r="N275" i="2"/>
  <c r="K237" i="2"/>
  <c r="K275" i="2"/>
  <c r="L233" i="2"/>
  <c r="K234" i="2"/>
  <c r="M311" i="2"/>
  <c r="M16" i="2" s="1"/>
  <c r="N241" i="2"/>
  <c r="O174" i="2"/>
  <c r="O171" i="2"/>
  <c r="O172" i="2"/>
  <c r="O173" i="2"/>
  <c r="O170" i="2"/>
  <c r="N152" i="2"/>
  <c r="N44" i="2"/>
  <c r="N46" i="2" s="1"/>
  <c r="N47" i="2" s="1"/>
  <c r="O100" i="2"/>
  <c r="O101" i="2"/>
  <c r="O98" i="2"/>
  <c r="M157" i="2"/>
  <c r="M159" i="2" s="1"/>
  <c r="M31" i="2"/>
  <c r="P148" i="2"/>
  <c r="P368" i="2" s="1"/>
  <c r="P49" i="2"/>
  <c r="Q7" i="2"/>
  <c r="P97" i="2"/>
  <c r="P168" i="2"/>
  <c r="P169" i="2" s="1"/>
  <c r="L369" i="2"/>
  <c r="L27" i="2"/>
  <c r="M32" i="2"/>
  <c r="M166" i="2"/>
  <c r="M29" i="2"/>
  <c r="L213" i="2"/>
  <c r="J262" i="2"/>
  <c r="J282" i="2" s="1"/>
  <c r="N95" i="2"/>
  <c r="N153" i="2" s="1"/>
  <c r="C295" i="2"/>
  <c r="C296" i="2"/>
  <c r="C297" i="2" s="1"/>
  <c r="N45" i="2"/>
  <c r="N157" i="2"/>
  <c r="N31" i="2"/>
  <c r="C290" i="2"/>
  <c r="C291" i="2" s="1"/>
  <c r="C288" i="2"/>
  <c r="O52" i="2"/>
  <c r="O62" i="2"/>
  <c r="O63" i="2"/>
  <c r="O76" i="2"/>
  <c r="O57" i="2"/>
  <c r="O82" i="2"/>
  <c r="O75" i="2"/>
  <c r="O60" i="2"/>
  <c r="O85" i="2"/>
  <c r="O77" i="2"/>
  <c r="O54" i="2"/>
  <c r="O53" i="2"/>
  <c r="O65" i="2"/>
  <c r="O69" i="2"/>
  <c r="O59" i="2"/>
  <c r="O70" i="2"/>
  <c r="O86" i="2"/>
  <c r="O72" i="2"/>
  <c r="O71" i="2"/>
  <c r="O64" i="2"/>
  <c r="O58" i="2"/>
  <c r="O66" i="2"/>
  <c r="O51" i="2"/>
  <c r="O156" i="2" s="1"/>
  <c r="O84" i="2"/>
  <c r="O78" i="2"/>
  <c r="O67" i="2"/>
  <c r="O74" i="2"/>
  <c r="O87" i="2"/>
  <c r="O91" i="2"/>
  <c r="O83" i="2"/>
  <c r="O55" i="2"/>
  <c r="O61" i="2"/>
  <c r="O68" i="2"/>
  <c r="O89" i="2"/>
  <c r="O56" i="2"/>
  <c r="O81" i="2"/>
  <c r="O79" i="2"/>
  <c r="O90" i="2"/>
  <c r="O50" i="2"/>
  <c r="O88" i="2"/>
  <c r="O80" i="2"/>
  <c r="O73" i="2"/>
  <c r="N164" i="2"/>
  <c r="K154" i="2" l="1"/>
  <c r="J321" i="2"/>
  <c r="J348" i="2"/>
  <c r="J251" i="2"/>
  <c r="J37" i="2"/>
  <c r="J280" i="2"/>
  <c r="P162" i="2"/>
  <c r="O28" i="2"/>
  <c r="N227" i="2"/>
  <c r="N231" i="2" s="1"/>
  <c r="O225" i="2"/>
  <c r="P219" i="2"/>
  <c r="O221" i="2"/>
  <c r="P217" i="2"/>
  <c r="O230" i="2"/>
  <c r="O316" i="2"/>
  <c r="O344" i="2"/>
  <c r="O25" i="2" s="1"/>
  <c r="O246" i="2"/>
  <c r="M233" i="2"/>
  <c r="L234" i="2"/>
  <c r="N311" i="2"/>
  <c r="N16" i="2" s="1"/>
  <c r="O241" i="2"/>
  <c r="O275" i="2"/>
  <c r="O157" i="2"/>
  <c r="O31" i="2"/>
  <c r="P173" i="2"/>
  <c r="P174" i="2"/>
  <c r="P171" i="2"/>
  <c r="P172" i="2"/>
  <c r="P170" i="2"/>
  <c r="P100" i="2"/>
  <c r="P101" i="2"/>
  <c r="P98" i="2"/>
  <c r="M369" i="2"/>
  <c r="M27" i="2"/>
  <c r="Q148" i="2"/>
  <c r="Q368" i="2" s="1"/>
  <c r="Q97" i="2"/>
  <c r="R7" i="2"/>
  <c r="Q168" i="2"/>
  <c r="Q169" i="2" s="1"/>
  <c r="Q49" i="2"/>
  <c r="O164" i="2"/>
  <c r="M213" i="2"/>
  <c r="K262" i="2"/>
  <c r="K282" i="2" s="1"/>
  <c r="N166" i="2"/>
  <c r="N29" i="2"/>
  <c r="C292" i="2"/>
  <c r="C300" i="2"/>
  <c r="N159" i="2"/>
  <c r="N32" i="2"/>
  <c r="O152" i="2"/>
  <c r="O44" i="2"/>
  <c r="O46" i="2" s="1"/>
  <c r="O47" i="2" s="1"/>
  <c r="P60" i="2"/>
  <c r="P63" i="2"/>
  <c r="P53" i="2"/>
  <c r="P73" i="2"/>
  <c r="P77" i="2"/>
  <c r="P58" i="2"/>
  <c r="P61" i="2"/>
  <c r="P68" i="2"/>
  <c r="P83" i="2"/>
  <c r="P88" i="2"/>
  <c r="P80" i="2"/>
  <c r="P81" i="2"/>
  <c r="P54" i="2"/>
  <c r="P69" i="2"/>
  <c r="P86" i="2"/>
  <c r="P89" i="2"/>
  <c r="P64" i="2"/>
  <c r="P87" i="2"/>
  <c r="P79" i="2"/>
  <c r="P90" i="2"/>
  <c r="P51" i="2"/>
  <c r="P156" i="2" s="1"/>
  <c r="P55" i="2"/>
  <c r="P71" i="2"/>
  <c r="P74" i="2"/>
  <c r="P52" i="2"/>
  <c r="P50" i="2"/>
  <c r="P65" i="2"/>
  <c r="P91" i="2"/>
  <c r="P75" i="2"/>
  <c r="P62" i="2"/>
  <c r="P84" i="2"/>
  <c r="P66" i="2"/>
  <c r="P85" i="2"/>
  <c r="P59" i="2"/>
  <c r="P57" i="2"/>
  <c r="P70" i="2"/>
  <c r="P82" i="2"/>
  <c r="P72" i="2"/>
  <c r="P76" i="2"/>
  <c r="P78" i="2"/>
  <c r="P56" i="2"/>
  <c r="P67" i="2"/>
  <c r="C289" i="2"/>
  <c r="C299" i="2"/>
  <c r="D240" i="2" s="1"/>
  <c r="O95" i="2"/>
  <c r="O153" i="2" s="1"/>
  <c r="P95" i="2" l="1"/>
  <c r="P153" i="2" s="1"/>
  <c r="K251" i="2"/>
  <c r="K37" i="2"/>
  <c r="K280" i="2"/>
  <c r="K348" i="2"/>
  <c r="K321" i="2"/>
  <c r="L154" i="2"/>
  <c r="L237" i="2"/>
  <c r="M236" i="2"/>
  <c r="Q219" i="2"/>
  <c r="P221" i="2"/>
  <c r="O227" i="2"/>
  <c r="O231" i="2" s="1"/>
  <c r="N236" i="2" s="1"/>
  <c r="P225" i="2"/>
  <c r="P28" i="2"/>
  <c r="Q162" i="2"/>
  <c r="N233" i="2"/>
  <c r="M234" i="2"/>
  <c r="Q217" i="2"/>
  <c r="P230" i="2"/>
  <c r="P316" i="2"/>
  <c r="P344" i="2"/>
  <c r="P25" i="2" s="1"/>
  <c r="P246" i="2"/>
  <c r="P275" i="2"/>
  <c r="M237" i="2"/>
  <c r="O311" i="2"/>
  <c r="O16" i="2" s="1"/>
  <c r="P241" i="2"/>
  <c r="O159" i="2"/>
  <c r="O32" i="2"/>
  <c r="O45" i="2"/>
  <c r="D242" i="2"/>
  <c r="C303" i="2"/>
  <c r="O166" i="2"/>
  <c r="O29" i="2"/>
  <c r="Q61" i="2"/>
  <c r="Q84" i="2"/>
  <c r="Q79" i="2"/>
  <c r="Q81" i="2"/>
  <c r="Q56" i="2"/>
  <c r="Q69" i="2"/>
  <c r="Q55" i="2"/>
  <c r="Q89" i="2"/>
  <c r="Q91" i="2"/>
  <c r="Q63" i="2"/>
  <c r="Q51" i="2"/>
  <c r="Q57" i="2"/>
  <c r="Q53" i="2"/>
  <c r="Q90" i="2"/>
  <c r="Q64" i="2"/>
  <c r="Q72" i="2"/>
  <c r="Q85" i="2"/>
  <c r="Q68" i="2"/>
  <c r="Q82" i="2"/>
  <c r="Q75" i="2"/>
  <c r="Q52" i="2"/>
  <c r="Q59" i="2"/>
  <c r="Q86" i="2"/>
  <c r="Q66" i="2"/>
  <c r="Q70" i="2"/>
  <c r="Q78" i="2"/>
  <c r="Q80" i="2"/>
  <c r="Q67" i="2"/>
  <c r="Q54" i="2"/>
  <c r="Q76" i="2"/>
  <c r="Q71" i="2"/>
  <c r="Q88" i="2"/>
  <c r="Q50" i="2"/>
  <c r="Q87" i="2"/>
  <c r="Q73" i="2"/>
  <c r="Q74" i="2"/>
  <c r="Q60" i="2"/>
  <c r="Q62" i="2"/>
  <c r="Q58" i="2"/>
  <c r="Q83" i="2"/>
  <c r="Q77" i="2"/>
  <c r="Q65" i="2"/>
  <c r="Q101" i="2"/>
  <c r="Q100" i="2"/>
  <c r="Q98" i="2"/>
  <c r="Q95" i="2" s="1"/>
  <c r="Q153" i="2" s="1"/>
  <c r="C302" i="2"/>
  <c r="P44" i="2"/>
  <c r="P46" i="2" s="1"/>
  <c r="P47" i="2" s="1"/>
  <c r="P152" i="2"/>
  <c r="N27" i="2"/>
  <c r="N369" i="2"/>
  <c r="Q172" i="2"/>
  <c r="Q174" i="2"/>
  <c r="Q171" i="2"/>
  <c r="Q170" i="2"/>
  <c r="Q173" i="2"/>
  <c r="P157" i="2"/>
  <c r="P31" i="2"/>
  <c r="N213" i="2"/>
  <c r="R168" i="2"/>
  <c r="R169" i="2" s="1"/>
  <c r="R148" i="2"/>
  <c r="R368" i="2" s="1"/>
  <c r="R97" i="2"/>
  <c r="S7" i="2"/>
  <c r="R49" i="2"/>
  <c r="P164" i="2"/>
  <c r="L262" i="2"/>
  <c r="L282" i="2" s="1"/>
  <c r="M154" i="2" l="1"/>
  <c r="L348" i="2"/>
  <c r="L321" i="2"/>
  <c r="L280" i="2"/>
  <c r="L251" i="2"/>
  <c r="L37" i="2"/>
  <c r="R162" i="2"/>
  <c r="Q28" i="2"/>
  <c r="P227" i="2"/>
  <c r="P231" i="2" s="1"/>
  <c r="Q225" i="2"/>
  <c r="R219" i="2"/>
  <c r="Q221" i="2"/>
  <c r="Q241" i="2"/>
  <c r="P311" i="2"/>
  <c r="P16" i="2" s="1"/>
  <c r="N234" i="2"/>
  <c r="O233" i="2"/>
  <c r="Q230" i="2"/>
  <c r="R217" i="2"/>
  <c r="Q316" i="2"/>
  <c r="Q344" i="2"/>
  <c r="Q25" i="2" s="1"/>
  <c r="Q246" i="2"/>
  <c r="Q275" i="2"/>
  <c r="T7" i="2"/>
  <c r="S97" i="2"/>
  <c r="S168" i="2"/>
  <c r="S169" i="2" s="1"/>
  <c r="S148" i="2"/>
  <c r="S368" i="2" s="1"/>
  <c r="S49" i="2"/>
  <c r="R100" i="2"/>
  <c r="R98" i="2"/>
  <c r="R101" i="2"/>
  <c r="Q164" i="2"/>
  <c r="D245" i="2"/>
  <c r="O213" i="2"/>
  <c r="P45" i="2"/>
  <c r="R50" i="2"/>
  <c r="R86" i="2"/>
  <c r="R79" i="2"/>
  <c r="R63" i="2"/>
  <c r="R88" i="2"/>
  <c r="R80" i="2"/>
  <c r="R52" i="2"/>
  <c r="R55" i="2"/>
  <c r="R89" i="2"/>
  <c r="R74" i="2"/>
  <c r="R75" i="2"/>
  <c r="R66" i="2"/>
  <c r="R62" i="2"/>
  <c r="R91" i="2"/>
  <c r="R61" i="2"/>
  <c r="R65" i="2"/>
  <c r="R59" i="2"/>
  <c r="R51" i="2"/>
  <c r="R68" i="2"/>
  <c r="R76" i="2"/>
  <c r="R87" i="2"/>
  <c r="R54" i="2"/>
  <c r="R60" i="2"/>
  <c r="R85" i="2"/>
  <c r="R78" i="2"/>
  <c r="R70" i="2"/>
  <c r="R71" i="2"/>
  <c r="R67" i="2"/>
  <c r="R81" i="2"/>
  <c r="R73" i="2"/>
  <c r="R83" i="2"/>
  <c r="R90" i="2"/>
  <c r="R82" i="2"/>
  <c r="R84" i="2"/>
  <c r="R69" i="2"/>
  <c r="R64" i="2"/>
  <c r="R58" i="2"/>
  <c r="R56" i="2"/>
  <c r="R53" i="2"/>
  <c r="R72" i="2"/>
  <c r="R57" i="2"/>
  <c r="R77" i="2"/>
  <c r="Q152" i="2"/>
  <c r="Q44" i="2"/>
  <c r="Q46" i="2" s="1"/>
  <c r="Q47" i="2" s="1"/>
  <c r="D244" i="2"/>
  <c r="N262" i="2"/>
  <c r="N282" i="2" s="1"/>
  <c r="Q156" i="2"/>
  <c r="M262" i="2"/>
  <c r="M282" i="2" s="1"/>
  <c r="P159" i="2"/>
  <c r="P32" i="2"/>
  <c r="R171" i="2"/>
  <c r="R174" i="2"/>
  <c r="R173" i="2"/>
  <c r="R170" i="2"/>
  <c r="R172" i="2"/>
  <c r="P166" i="2"/>
  <c r="P29" i="2"/>
  <c r="O27" i="2"/>
  <c r="O369" i="2"/>
  <c r="R156" i="2" l="1"/>
  <c r="R95" i="2"/>
  <c r="R153" i="2" s="1"/>
  <c r="M321" i="2"/>
  <c r="M280" i="2"/>
  <c r="M348" i="2"/>
  <c r="M251" i="2"/>
  <c r="M37" i="2"/>
  <c r="N154" i="2"/>
  <c r="N237" i="2"/>
  <c r="O236" i="2"/>
  <c r="S219" i="2"/>
  <c r="R221" i="2"/>
  <c r="R225" i="2"/>
  <c r="Q227" i="2"/>
  <c r="Q231" i="2" s="1"/>
  <c r="P236" i="2" s="1"/>
  <c r="R28" i="2"/>
  <c r="S162" i="2"/>
  <c r="P233" i="2"/>
  <c r="O234" i="2"/>
  <c r="R241" i="2"/>
  <c r="Q311" i="2"/>
  <c r="Q16" i="2" s="1"/>
  <c r="R230" i="2"/>
  <c r="S217" i="2"/>
  <c r="R344" i="2"/>
  <c r="R25" i="2" s="1"/>
  <c r="R316" i="2"/>
  <c r="R246" i="2"/>
  <c r="R275" i="2"/>
  <c r="R157" i="2"/>
  <c r="R31" i="2"/>
  <c r="Q45" i="2"/>
  <c r="Q157" i="2"/>
  <c r="Q159" i="2" s="1"/>
  <c r="Q31" i="2"/>
  <c r="Q32" i="2"/>
  <c r="P369" i="2"/>
  <c r="P27" i="2"/>
  <c r="P213" i="2"/>
  <c r="R44" i="2"/>
  <c r="R46" i="2" s="1"/>
  <c r="R47" i="2" s="1"/>
  <c r="R152" i="2"/>
  <c r="S51" i="2"/>
  <c r="S80" i="2"/>
  <c r="S65" i="2"/>
  <c r="S58" i="2"/>
  <c r="S83" i="2"/>
  <c r="S55" i="2"/>
  <c r="S89" i="2"/>
  <c r="S75" i="2"/>
  <c r="S78" i="2"/>
  <c r="S57" i="2"/>
  <c r="S54" i="2"/>
  <c r="S87" i="2"/>
  <c r="S64" i="2"/>
  <c r="S66" i="2"/>
  <c r="S91" i="2"/>
  <c r="S62" i="2"/>
  <c r="S61" i="2"/>
  <c r="S50" i="2"/>
  <c r="S81" i="2"/>
  <c r="S70" i="2"/>
  <c r="S56" i="2"/>
  <c r="S90" i="2"/>
  <c r="S52" i="2"/>
  <c r="S60" i="2"/>
  <c r="S76" i="2"/>
  <c r="S73" i="2"/>
  <c r="S63" i="2"/>
  <c r="S74" i="2"/>
  <c r="S88" i="2"/>
  <c r="S71" i="2"/>
  <c r="S84" i="2"/>
  <c r="S69" i="2"/>
  <c r="S67" i="2"/>
  <c r="S79" i="2"/>
  <c r="S59" i="2"/>
  <c r="S86" i="2"/>
  <c r="S68" i="2"/>
  <c r="S53" i="2"/>
  <c r="S77" i="2"/>
  <c r="S72" i="2"/>
  <c r="S82" i="2"/>
  <c r="S85" i="2"/>
  <c r="S171" i="2"/>
  <c r="S172" i="2"/>
  <c r="S173" i="2"/>
  <c r="S174" i="2"/>
  <c r="S170" i="2"/>
  <c r="S98" i="2"/>
  <c r="S100" i="2"/>
  <c r="S101" i="2"/>
  <c r="R164" i="2"/>
  <c r="D247" i="2"/>
  <c r="D250" i="2" s="1"/>
  <c r="D254" i="2" s="1"/>
  <c r="D248" i="2"/>
  <c r="Q166" i="2"/>
  <c r="Q29" i="2"/>
  <c r="T49" i="2"/>
  <c r="T168" i="2"/>
  <c r="T169" i="2" s="1"/>
  <c r="T97" i="2"/>
  <c r="T148" i="2"/>
  <c r="T368" i="2" s="1"/>
  <c r="U7" i="2"/>
  <c r="N251" i="2" l="1"/>
  <c r="N321" i="2"/>
  <c r="N280" i="2"/>
  <c r="N348" i="2"/>
  <c r="O154" i="2"/>
  <c r="N37" i="2"/>
  <c r="S156" i="2"/>
  <c r="S164" i="2"/>
  <c r="O237" i="2"/>
  <c r="S225" i="2"/>
  <c r="R227" i="2"/>
  <c r="R231" i="2" s="1"/>
  <c r="P237" i="2" s="1"/>
  <c r="T219" i="2"/>
  <c r="S221" i="2"/>
  <c r="T162" i="2"/>
  <c r="S28" i="2"/>
  <c r="S241" i="2"/>
  <c r="R311" i="2"/>
  <c r="R16" i="2" s="1"/>
  <c r="Q236" i="2"/>
  <c r="T217" i="2"/>
  <c r="S230" i="2"/>
  <c r="S344" i="2"/>
  <c r="S25" i="2" s="1"/>
  <c r="S316" i="2"/>
  <c r="S246" i="2"/>
  <c r="S275" i="2"/>
  <c r="P234" i="2"/>
  <c r="Q233" i="2"/>
  <c r="Q369" i="2"/>
  <c r="Q27" i="2"/>
  <c r="S44" i="2"/>
  <c r="S46" i="2" s="1"/>
  <c r="S47" i="2" s="1"/>
  <c r="S152" i="2"/>
  <c r="T171" i="2"/>
  <c r="T172" i="2"/>
  <c r="T173" i="2"/>
  <c r="T174" i="2"/>
  <c r="T170" i="2"/>
  <c r="S157" i="2"/>
  <c r="S31" i="2"/>
  <c r="S166" i="2"/>
  <c r="S29" i="2"/>
  <c r="T101" i="2"/>
  <c r="T98" i="2"/>
  <c r="T100" i="2"/>
  <c r="T88" i="2"/>
  <c r="T84" i="2"/>
  <c r="T78" i="2"/>
  <c r="T82" i="2"/>
  <c r="T60" i="2"/>
  <c r="T50" i="2"/>
  <c r="T55" i="2"/>
  <c r="T89" i="2"/>
  <c r="T70" i="2"/>
  <c r="T65" i="2"/>
  <c r="T64" i="2"/>
  <c r="T86" i="2"/>
  <c r="T52" i="2"/>
  <c r="T79" i="2"/>
  <c r="T75" i="2"/>
  <c r="T72" i="2"/>
  <c r="T76" i="2"/>
  <c r="T61" i="2"/>
  <c r="T80" i="2"/>
  <c r="T87" i="2"/>
  <c r="T91" i="2"/>
  <c r="T59" i="2"/>
  <c r="T57" i="2"/>
  <c r="T73" i="2"/>
  <c r="T53" i="2"/>
  <c r="T63" i="2"/>
  <c r="T58" i="2"/>
  <c r="T83" i="2"/>
  <c r="T51" i="2"/>
  <c r="T74" i="2"/>
  <c r="T69" i="2"/>
  <c r="T71" i="2"/>
  <c r="T90" i="2"/>
  <c r="T62" i="2"/>
  <c r="T85" i="2"/>
  <c r="T54" i="2"/>
  <c r="T56" i="2"/>
  <c r="T81" i="2"/>
  <c r="T68" i="2"/>
  <c r="T77" i="2"/>
  <c r="T66" i="2"/>
  <c r="T67" i="2"/>
  <c r="S95" i="2"/>
  <c r="S153" i="2" s="1"/>
  <c r="R159" i="2"/>
  <c r="R32" i="2"/>
  <c r="Q213" i="2"/>
  <c r="O262" i="2"/>
  <c r="O282" i="2" s="1"/>
  <c r="R45" i="2"/>
  <c r="S45" i="2" s="1"/>
  <c r="U148" i="2"/>
  <c r="U368" i="2" s="1"/>
  <c r="U168" i="2"/>
  <c r="U169" i="2" s="1"/>
  <c r="U49" i="2"/>
  <c r="V7" i="2"/>
  <c r="U97" i="2"/>
  <c r="D255" i="2"/>
  <c r="D256" i="2" s="1"/>
  <c r="D263" i="2"/>
  <c r="R166" i="2"/>
  <c r="R29" i="2"/>
  <c r="T156" i="2" l="1"/>
  <c r="T95" i="2"/>
  <c r="T153" i="2" s="1"/>
  <c r="P154" i="2"/>
  <c r="O251" i="2"/>
  <c r="O321" i="2"/>
  <c r="O37" i="2"/>
  <c r="O280" i="2"/>
  <c r="O348" i="2"/>
  <c r="T28" i="2"/>
  <c r="U162" i="2"/>
  <c r="T221" i="2"/>
  <c r="U219" i="2"/>
  <c r="S227" i="2"/>
  <c r="S231" i="2" s="1"/>
  <c r="R236" i="2" s="1"/>
  <c r="T225" i="2"/>
  <c r="T164" i="2"/>
  <c r="Q262" i="2"/>
  <c r="Q282" i="2" s="1"/>
  <c r="Q237" i="2"/>
  <c r="T241" i="2"/>
  <c r="S311" i="2"/>
  <c r="S16" i="2" s="1"/>
  <c r="R233" i="2"/>
  <c r="Q234" i="2"/>
  <c r="U217" i="2"/>
  <c r="T230" i="2"/>
  <c r="T316" i="2"/>
  <c r="T344" i="2"/>
  <c r="T25" i="2" s="1"/>
  <c r="T246" i="2"/>
  <c r="T275" i="2"/>
  <c r="D258" i="2"/>
  <c r="D259" i="2" s="1"/>
  <c r="T44" i="2"/>
  <c r="T46" i="2" s="1"/>
  <c r="T47" i="2" s="1"/>
  <c r="T152" i="2"/>
  <c r="U98" i="2"/>
  <c r="U101" i="2"/>
  <c r="U100" i="2"/>
  <c r="T157" i="2"/>
  <c r="T31" i="2"/>
  <c r="S369" i="2"/>
  <c r="V148" i="2"/>
  <c r="V368" i="2" s="1"/>
  <c r="W7" i="2"/>
  <c r="V97" i="2"/>
  <c r="V168" i="2"/>
  <c r="V169" i="2" s="1"/>
  <c r="V49" i="2"/>
  <c r="S159" i="2"/>
  <c r="S213" i="2" s="1"/>
  <c r="S32" i="2"/>
  <c r="S27" i="2" s="1"/>
  <c r="R369" i="2"/>
  <c r="R27" i="2"/>
  <c r="U51" i="2"/>
  <c r="U75" i="2"/>
  <c r="U79" i="2"/>
  <c r="U82" i="2"/>
  <c r="U74" i="2"/>
  <c r="U57" i="2"/>
  <c r="U84" i="2"/>
  <c r="U90" i="2"/>
  <c r="U63" i="2"/>
  <c r="U78" i="2"/>
  <c r="U52" i="2"/>
  <c r="U89" i="2"/>
  <c r="U87" i="2"/>
  <c r="U91" i="2"/>
  <c r="U58" i="2"/>
  <c r="U86" i="2"/>
  <c r="U50" i="2"/>
  <c r="U67" i="2"/>
  <c r="U71" i="2"/>
  <c r="U83" i="2"/>
  <c r="U53" i="2"/>
  <c r="U77" i="2"/>
  <c r="U85" i="2"/>
  <c r="U65" i="2"/>
  <c r="U59" i="2"/>
  <c r="U72" i="2"/>
  <c r="U56" i="2"/>
  <c r="U70" i="2"/>
  <c r="U68" i="2"/>
  <c r="U66" i="2"/>
  <c r="U80" i="2"/>
  <c r="U62" i="2"/>
  <c r="U76" i="2"/>
  <c r="U54" i="2"/>
  <c r="U55" i="2"/>
  <c r="U88" i="2"/>
  <c r="U73" i="2"/>
  <c r="U64" i="2"/>
  <c r="U81" i="2"/>
  <c r="U69" i="2"/>
  <c r="U60" i="2"/>
  <c r="U61" i="2"/>
  <c r="R213" i="2"/>
  <c r="U174" i="2"/>
  <c r="U172" i="2"/>
  <c r="U171" i="2"/>
  <c r="U170" i="2"/>
  <c r="U173" i="2"/>
  <c r="D264" i="2"/>
  <c r="D265" i="2" s="1"/>
  <c r="D269" i="2" s="1"/>
  <c r="T166" i="2"/>
  <c r="R262" i="2" s="1"/>
  <c r="R282" i="2" s="1"/>
  <c r="T29" i="2"/>
  <c r="D257" i="2"/>
  <c r="P262" i="2"/>
  <c r="P282" i="2" s="1"/>
  <c r="P251" i="2" l="1"/>
  <c r="P37" i="2"/>
  <c r="P321" i="2"/>
  <c r="P348" i="2"/>
  <c r="Q154" i="2"/>
  <c r="P280" i="2"/>
  <c r="U156" i="2"/>
  <c r="U157" i="2" s="1"/>
  <c r="T227" i="2"/>
  <c r="T231" i="2" s="1"/>
  <c r="U225" i="2"/>
  <c r="U221" i="2"/>
  <c r="V219" i="2"/>
  <c r="V162" i="2"/>
  <c r="U28" i="2"/>
  <c r="R234" i="2"/>
  <c r="S233" i="2"/>
  <c r="U241" i="2"/>
  <c r="T311" i="2"/>
  <c r="T16" i="2" s="1"/>
  <c r="V217" i="2"/>
  <c r="U230" i="2"/>
  <c r="U344" i="2"/>
  <c r="U25" i="2" s="1"/>
  <c r="U316" i="2"/>
  <c r="U246" i="2"/>
  <c r="U275" i="2"/>
  <c r="U152" i="2"/>
  <c r="U44" i="2"/>
  <c r="U46" i="2" s="1"/>
  <c r="U47" i="2" s="1"/>
  <c r="V171" i="2"/>
  <c r="V172" i="2"/>
  <c r="V173" i="2"/>
  <c r="V174" i="2"/>
  <c r="V170" i="2"/>
  <c r="U95" i="2"/>
  <c r="U153" i="2" s="1"/>
  <c r="T159" i="2"/>
  <c r="T213" i="2" s="1"/>
  <c r="T32" i="2"/>
  <c r="T27" i="2" s="1"/>
  <c r="U31" i="2"/>
  <c r="D260" i="2"/>
  <c r="D273" i="2"/>
  <c r="W148" i="2"/>
  <c r="W368" i="2" s="1"/>
  <c r="W97" i="2"/>
  <c r="X7" i="2"/>
  <c r="W168" i="2"/>
  <c r="W169" i="2" s="1"/>
  <c r="W49" i="2"/>
  <c r="T369" i="2"/>
  <c r="T45" i="2"/>
  <c r="U45" i="2" s="1"/>
  <c r="U164" i="2"/>
  <c r="V101" i="2"/>
  <c r="V98" i="2"/>
  <c r="V100" i="2"/>
  <c r="D266" i="2"/>
  <c r="D267" i="2" s="1"/>
  <c r="D270" i="2" s="1"/>
  <c r="V66" i="2"/>
  <c r="V59" i="2"/>
  <c r="V62" i="2"/>
  <c r="V55" i="2"/>
  <c r="V87" i="2"/>
  <c r="V74" i="2"/>
  <c r="V69" i="2"/>
  <c r="V73" i="2"/>
  <c r="V76" i="2"/>
  <c r="V89" i="2"/>
  <c r="V63" i="2"/>
  <c r="V71" i="2"/>
  <c r="V84" i="2"/>
  <c r="V65" i="2"/>
  <c r="V77" i="2"/>
  <c r="V90" i="2"/>
  <c r="V91" i="2"/>
  <c r="V85" i="2"/>
  <c r="V53" i="2"/>
  <c r="V83" i="2"/>
  <c r="V68" i="2"/>
  <c r="V72" i="2"/>
  <c r="V64" i="2"/>
  <c r="V70" i="2"/>
  <c r="V50" i="2"/>
  <c r="V88" i="2"/>
  <c r="V86" i="2"/>
  <c r="V60" i="2"/>
  <c r="V58" i="2"/>
  <c r="V61" i="2"/>
  <c r="V57" i="2"/>
  <c r="V67" i="2"/>
  <c r="V51" i="2"/>
  <c r="V156" i="2" s="1"/>
  <c r="V78" i="2"/>
  <c r="V82" i="2"/>
  <c r="V56" i="2"/>
  <c r="V54" i="2"/>
  <c r="V80" i="2"/>
  <c r="V52" i="2"/>
  <c r="V75" i="2"/>
  <c r="V79" i="2"/>
  <c r="V81" i="2"/>
  <c r="Q280" i="2" l="1"/>
  <c r="R154" i="2"/>
  <c r="Q321" i="2"/>
  <c r="Q348" i="2"/>
  <c r="Q251" i="2"/>
  <c r="Q37" i="2"/>
  <c r="R237" i="2"/>
  <c r="S236" i="2"/>
  <c r="W162" i="2"/>
  <c r="V28" i="2"/>
  <c r="V221" i="2"/>
  <c r="W219" i="2"/>
  <c r="U227" i="2"/>
  <c r="U231" i="2" s="1"/>
  <c r="T236" i="2" s="1"/>
  <c r="V225" i="2"/>
  <c r="V164" i="2"/>
  <c r="U311" i="2"/>
  <c r="U16" i="2" s="1"/>
  <c r="V241" i="2"/>
  <c r="S234" i="2"/>
  <c r="T233" i="2"/>
  <c r="S237" i="2"/>
  <c r="V230" i="2"/>
  <c r="W217" i="2"/>
  <c r="V316" i="2"/>
  <c r="V344" i="2"/>
  <c r="V25" i="2" s="1"/>
  <c r="V246" i="2"/>
  <c r="V275" i="2"/>
  <c r="D274" i="2"/>
  <c r="D276" i="2" s="1"/>
  <c r="D279" i="2" s="1"/>
  <c r="V157" i="2"/>
  <c r="V31" i="2"/>
  <c r="W50" i="2"/>
  <c r="W83" i="2"/>
  <c r="Z83" i="2" s="1"/>
  <c r="W77" i="2"/>
  <c r="Z77" i="2" s="1"/>
  <c r="W79" i="2"/>
  <c r="Z79" i="2" s="1"/>
  <c r="W80" i="2"/>
  <c r="Z80" i="2" s="1"/>
  <c r="W81" i="2"/>
  <c r="Z81" i="2" s="1"/>
  <c r="W55" i="2"/>
  <c r="Z55" i="2" s="1"/>
  <c r="W74" i="2"/>
  <c r="Z74" i="2" s="1"/>
  <c r="W87" i="2"/>
  <c r="Z87" i="2" s="1"/>
  <c r="W82" i="2"/>
  <c r="Z82" i="2" s="1"/>
  <c r="W51" i="2"/>
  <c r="W59" i="2"/>
  <c r="Z59" i="2" s="1"/>
  <c r="W68" i="2"/>
  <c r="Z68" i="2" s="1"/>
  <c r="W57" i="2"/>
  <c r="Z57" i="2" s="1"/>
  <c r="W64" i="2"/>
  <c r="Z64" i="2" s="1"/>
  <c r="W62" i="2"/>
  <c r="Z62" i="2" s="1"/>
  <c r="W90" i="2"/>
  <c r="Z90" i="2" s="1"/>
  <c r="W76" i="2"/>
  <c r="Z76" i="2" s="1"/>
  <c r="W67" i="2"/>
  <c r="Z67" i="2" s="1"/>
  <c r="W86" i="2"/>
  <c r="Z86" i="2" s="1"/>
  <c r="W71" i="2"/>
  <c r="Z71" i="2" s="1"/>
  <c r="W69" i="2"/>
  <c r="Z69" i="2" s="1"/>
  <c r="W53" i="2"/>
  <c r="Z53" i="2" s="1"/>
  <c r="W91" i="2"/>
  <c r="Z91" i="2" s="1"/>
  <c r="W70" i="2"/>
  <c r="Z70" i="2" s="1"/>
  <c r="W85" i="2"/>
  <c r="Z85" i="2" s="1"/>
  <c r="W66" i="2"/>
  <c r="Z66" i="2" s="1"/>
  <c r="W54" i="2"/>
  <c r="Z54" i="2" s="1"/>
  <c r="W63" i="2"/>
  <c r="Z63" i="2" s="1"/>
  <c r="W73" i="2"/>
  <c r="Z73" i="2" s="1"/>
  <c r="W60" i="2"/>
  <c r="Z60" i="2" s="1"/>
  <c r="W61" i="2"/>
  <c r="Z61" i="2" s="1"/>
  <c r="W56" i="2"/>
  <c r="Z56" i="2" s="1"/>
  <c r="W88" i="2"/>
  <c r="Z88" i="2" s="1"/>
  <c r="W52" i="2"/>
  <c r="Z52" i="2" s="1"/>
  <c r="W78" i="2"/>
  <c r="Z78" i="2" s="1"/>
  <c r="W89" i="2"/>
  <c r="Z89" i="2" s="1"/>
  <c r="W75" i="2"/>
  <c r="Z75" i="2" s="1"/>
  <c r="W72" i="2"/>
  <c r="Z72" i="2" s="1"/>
  <c r="W65" i="2"/>
  <c r="Z65" i="2" s="1"/>
  <c r="W58" i="2"/>
  <c r="Z58" i="2" s="1"/>
  <c r="W84" i="2"/>
  <c r="Z84" i="2" s="1"/>
  <c r="V95" i="2"/>
  <c r="V153" i="2" s="1"/>
  <c r="W172" i="2"/>
  <c r="W173" i="2"/>
  <c r="W174" i="2"/>
  <c r="W170" i="2"/>
  <c r="W171" i="2"/>
  <c r="V44" i="2"/>
  <c r="V46" i="2" s="1"/>
  <c r="V47" i="2" s="1"/>
  <c r="V152" i="2"/>
  <c r="V166" i="2"/>
  <c r="V29" i="2"/>
  <c r="U166" i="2"/>
  <c r="U29" i="2"/>
  <c r="W101" i="2"/>
  <c r="Z101" i="2" s="1"/>
  <c r="W98" i="2"/>
  <c r="W100" i="2"/>
  <c r="Z100" i="2" s="1"/>
  <c r="Y7" i="2"/>
  <c r="X148" i="2"/>
  <c r="X168" i="2"/>
  <c r="X169" i="2" s="1"/>
  <c r="X49" i="2"/>
  <c r="X97" i="2"/>
  <c r="V45" i="2"/>
  <c r="U159" i="2"/>
  <c r="U32" i="2"/>
  <c r="R321" i="2" l="1"/>
  <c r="R37" i="2"/>
  <c r="S154" i="2"/>
  <c r="R280" i="2"/>
  <c r="R251" i="2"/>
  <c r="R348" i="2"/>
  <c r="W221" i="2"/>
  <c r="X219" i="2"/>
  <c r="W225" i="2"/>
  <c r="V227" i="2"/>
  <c r="V231" i="2" s="1"/>
  <c r="U236" i="2" s="1"/>
  <c r="W28" i="2"/>
  <c r="X162" i="2"/>
  <c r="D277" i="2"/>
  <c r="W230" i="2"/>
  <c r="X217" i="2"/>
  <c r="W344" i="2"/>
  <c r="W25" i="2" s="1"/>
  <c r="W316" i="2"/>
  <c r="W246" i="2"/>
  <c r="W275" i="2"/>
  <c r="T237" i="2"/>
  <c r="U233" i="2"/>
  <c r="T234" i="2"/>
  <c r="V311" i="2"/>
  <c r="V16" i="2" s="1"/>
  <c r="W241" i="2"/>
  <c r="W156" i="2"/>
  <c r="Z51" i="2"/>
  <c r="W152" i="2"/>
  <c r="W44" i="2"/>
  <c r="W46" i="2" s="1"/>
  <c r="W47" i="2" s="1"/>
  <c r="Z50" i="2"/>
  <c r="Y148" i="2"/>
  <c r="Y49" i="2"/>
  <c r="Y97" i="2"/>
  <c r="Y168" i="2"/>
  <c r="Y169" i="2" s="1"/>
  <c r="W95" i="2"/>
  <c r="W153" i="2" s="1"/>
  <c r="Z98" i="2"/>
  <c r="Z95" i="2" s="1"/>
  <c r="X101" i="2"/>
  <c r="X98" i="2"/>
  <c r="X100" i="2"/>
  <c r="U27" i="2"/>
  <c r="U369" i="2"/>
  <c r="D284" i="2"/>
  <c r="D285" i="2"/>
  <c r="W164" i="2"/>
  <c r="V159" i="2"/>
  <c r="V213" i="2" s="1"/>
  <c r="V32" i="2"/>
  <c r="V27" i="2" s="1"/>
  <c r="X50" i="2"/>
  <c r="X51" i="2"/>
  <c r="X54" i="2"/>
  <c r="X72" i="2"/>
  <c r="X91" i="2"/>
  <c r="X63" i="2"/>
  <c r="X53" i="2"/>
  <c r="X62" i="2"/>
  <c r="X66" i="2"/>
  <c r="X84" i="2"/>
  <c r="X75" i="2"/>
  <c r="X143" i="2"/>
  <c r="X73" i="2"/>
  <c r="X60" i="2"/>
  <c r="X69" i="2"/>
  <c r="X64" i="2"/>
  <c r="X78" i="2"/>
  <c r="X65" i="2"/>
  <c r="X77" i="2"/>
  <c r="X87" i="2"/>
  <c r="X81" i="2"/>
  <c r="X88" i="2"/>
  <c r="X67" i="2"/>
  <c r="X89" i="2"/>
  <c r="X58" i="2"/>
  <c r="X86" i="2"/>
  <c r="X90" i="2"/>
  <c r="X61" i="2"/>
  <c r="X56" i="2"/>
  <c r="X52" i="2"/>
  <c r="X70" i="2"/>
  <c r="X74" i="2"/>
  <c r="X79" i="2"/>
  <c r="X80" i="2"/>
  <c r="X82" i="2"/>
  <c r="X59" i="2"/>
  <c r="X68" i="2"/>
  <c r="X83" i="2"/>
  <c r="X85" i="2"/>
  <c r="X71" i="2"/>
  <c r="X76" i="2"/>
  <c r="X57" i="2"/>
  <c r="X55" i="2"/>
  <c r="U213" i="2"/>
  <c r="S262" i="2"/>
  <c r="S282" i="2" s="1"/>
  <c r="T262" i="2"/>
  <c r="T282" i="2" s="1"/>
  <c r="X174" i="2"/>
  <c r="X171" i="2"/>
  <c r="X172" i="2"/>
  <c r="X173" i="2"/>
  <c r="X170" i="2"/>
  <c r="V369" i="2"/>
  <c r="W45" i="2" l="1"/>
  <c r="S321" i="2"/>
  <c r="S280" i="2"/>
  <c r="S37" i="2"/>
  <c r="T154" i="2"/>
  <c r="S251" i="2"/>
  <c r="S348" i="2"/>
  <c r="Z44" i="2"/>
  <c r="X28" i="2"/>
  <c r="Y162" i="2"/>
  <c r="Y28" i="2" s="1"/>
  <c r="Y219" i="2"/>
  <c r="Y221" i="2" s="1"/>
  <c r="X221" i="2"/>
  <c r="W227" i="2"/>
  <c r="W231" i="2" s="1"/>
  <c r="U237" i="2" s="1"/>
  <c r="X225" i="2"/>
  <c r="X230" i="2"/>
  <c r="Y217" i="2"/>
  <c r="X316" i="2"/>
  <c r="X344" i="2"/>
  <c r="X25" i="2" s="1"/>
  <c r="X246" i="2"/>
  <c r="X275" i="2"/>
  <c r="V233" i="2"/>
  <c r="U234" i="2"/>
  <c r="V236" i="2"/>
  <c r="W311" i="2"/>
  <c r="W16" i="2" s="1"/>
  <c r="X241" i="2"/>
  <c r="X164" i="2"/>
  <c r="X166" i="2" s="1"/>
  <c r="D294" i="2"/>
  <c r="D295" i="2" s="1"/>
  <c r="X95" i="2"/>
  <c r="X153" i="2" s="1"/>
  <c r="X156" i="2"/>
  <c r="D287" i="2"/>
  <c r="D288" i="2" s="1"/>
  <c r="D299" i="2" s="1"/>
  <c r="X44" i="2"/>
  <c r="X46" i="2" s="1"/>
  <c r="X47" i="2" s="1"/>
  <c r="X152" i="2"/>
  <c r="Y173" i="2"/>
  <c r="Y174" i="2"/>
  <c r="Y170" i="2"/>
  <c r="Y171" i="2"/>
  <c r="Y172" i="2"/>
  <c r="W157" i="2"/>
  <c r="W31" i="2"/>
  <c r="Y81" i="2"/>
  <c r="Y72" i="2"/>
  <c r="Y55" i="2"/>
  <c r="Y75" i="2"/>
  <c r="Y64" i="2"/>
  <c r="Y51" i="2"/>
  <c r="Y89" i="2"/>
  <c r="Y83" i="2"/>
  <c r="Y67" i="2"/>
  <c r="Y58" i="2"/>
  <c r="Y57" i="2"/>
  <c r="Y77" i="2"/>
  <c r="Y66" i="2"/>
  <c r="Y69" i="2"/>
  <c r="Y70" i="2"/>
  <c r="Y68" i="2"/>
  <c r="Y79" i="2"/>
  <c r="Y63" i="2"/>
  <c r="Y54" i="2"/>
  <c r="Y86" i="2"/>
  <c r="Y91" i="2"/>
  <c r="Y87" i="2"/>
  <c r="Y52" i="2"/>
  <c r="Y62" i="2"/>
  <c r="Y56" i="2"/>
  <c r="Y88" i="2"/>
  <c r="Y73" i="2"/>
  <c r="Y85" i="2"/>
  <c r="Y82" i="2"/>
  <c r="Y50" i="2"/>
  <c r="Y78" i="2"/>
  <c r="Y60" i="2"/>
  <c r="Y90" i="2"/>
  <c r="Y76" i="2"/>
  <c r="Y80" i="2"/>
  <c r="Y53" i="2"/>
  <c r="Y71" i="2"/>
  <c r="Y84" i="2"/>
  <c r="Y65" i="2"/>
  <c r="Y74" i="2"/>
  <c r="Y59" i="2"/>
  <c r="Y61" i="2"/>
  <c r="W159" i="2"/>
  <c r="W32" i="2"/>
  <c r="W166" i="2"/>
  <c r="W29" i="2"/>
  <c r="Y98" i="2"/>
  <c r="Y101" i="2"/>
  <c r="Y100" i="2"/>
  <c r="T251" i="2" l="1"/>
  <c r="T348" i="2"/>
  <c r="U154" i="2"/>
  <c r="T280" i="2"/>
  <c r="T37" i="2"/>
  <c r="T321" i="2"/>
  <c r="Y225" i="2"/>
  <c r="Y227" i="2" s="1"/>
  <c r="Y231" i="2" s="1"/>
  <c r="X227" i="2"/>
  <c r="X231" i="2" s="1"/>
  <c r="Y241" i="2"/>
  <c r="Y311" i="2" s="1"/>
  <c r="Y16" i="2" s="1"/>
  <c r="X311" i="2"/>
  <c r="X16" i="2" s="1"/>
  <c r="X29" i="2"/>
  <c r="X369" i="2" s="1"/>
  <c r="Y230" i="2"/>
  <c r="Y316" i="2"/>
  <c r="Y344" i="2"/>
  <c r="Y25" i="2" s="1"/>
  <c r="Y246" i="2"/>
  <c r="Y275" i="2"/>
  <c r="V234" i="2"/>
  <c r="W233" i="2"/>
  <c r="Y164" i="2"/>
  <c r="X157" i="2"/>
  <c r="X159" i="2" s="1"/>
  <c r="X213" i="2" s="1"/>
  <c r="X31" i="2"/>
  <c r="D289" i="2"/>
  <c r="X45" i="2"/>
  <c r="X32" i="2"/>
  <c r="D296" i="2"/>
  <c r="D297" i="2" s="1"/>
  <c r="Y95" i="2"/>
  <c r="Y153" i="2" s="1"/>
  <c r="W213" i="2"/>
  <c r="U262" i="2"/>
  <c r="U282" i="2" s="1"/>
  <c r="V262" i="2"/>
  <c r="V282" i="2" s="1"/>
  <c r="W369" i="2"/>
  <c r="W27" i="2"/>
  <c r="Y152" i="2"/>
  <c r="Y44" i="2"/>
  <c r="Y46" i="2" s="1"/>
  <c r="Z46" i="2" s="1"/>
  <c r="Y156" i="2"/>
  <c r="D290" i="2"/>
  <c r="D291" i="2" s="1"/>
  <c r="U251" i="2" l="1"/>
  <c r="U348" i="2"/>
  <c r="U280" i="2"/>
  <c r="U37" i="2"/>
  <c r="U321" i="2"/>
  <c r="V154" i="2"/>
  <c r="W236" i="2"/>
  <c r="V237" i="2"/>
  <c r="X236" i="2"/>
  <c r="X237" i="2" s="1"/>
  <c r="W237" i="2"/>
  <c r="W234" i="2"/>
  <c r="X233" i="2"/>
  <c r="X234" i="2" s="1"/>
  <c r="X27" i="2"/>
  <c r="Y157" i="2"/>
  <c r="Y159" i="2" s="1"/>
  <c r="Y31" i="2"/>
  <c r="D292" i="2"/>
  <c r="D300" i="2"/>
  <c r="Y166" i="2"/>
  <c r="Y29" i="2"/>
  <c r="Y32" i="2"/>
  <c r="D302" i="2"/>
  <c r="E240" i="2"/>
  <c r="Y45" i="2"/>
  <c r="Y47" i="2"/>
  <c r="W154" i="2" l="1"/>
  <c r="V251" i="2"/>
  <c r="V280" i="2"/>
  <c r="V37" i="2"/>
  <c r="V321" i="2"/>
  <c r="V348" i="2"/>
  <c r="Y369" i="2"/>
  <c r="Y27" i="2"/>
  <c r="E244" i="2"/>
  <c r="E242" i="2"/>
  <c r="D303" i="2"/>
  <c r="Y262" i="2"/>
  <c r="Y282" i="2" s="1"/>
  <c r="Y213" i="2"/>
  <c r="X262" i="2"/>
  <c r="X282" i="2" s="1"/>
  <c r="W262" i="2"/>
  <c r="W282" i="2" s="1"/>
  <c r="W280" i="2" l="1"/>
  <c r="W348" i="2"/>
  <c r="W251" i="2"/>
  <c r="X154" i="2"/>
  <c r="W321" i="2"/>
  <c r="W37" i="2"/>
  <c r="E245" i="2"/>
  <c r="E248" i="2" s="1"/>
  <c r="X251" i="2" l="1"/>
  <c r="X321" i="2"/>
  <c r="Y154" i="2"/>
  <c r="X348" i="2"/>
  <c r="X280" i="2"/>
  <c r="X37" i="2"/>
  <c r="E247" i="2"/>
  <c r="E250" i="2" s="1"/>
  <c r="E254" i="2" s="1"/>
  <c r="E263" i="2" s="1"/>
  <c r="Y37" i="2" l="1"/>
  <c r="Y280" i="2"/>
  <c r="Y321" i="2"/>
  <c r="Y348" i="2"/>
  <c r="Y251" i="2"/>
  <c r="E255" i="2"/>
  <c r="E256" i="2" s="1"/>
  <c r="E257" i="2" s="1"/>
  <c r="E264" i="2"/>
  <c r="E265" i="2" s="1"/>
  <c r="E269" i="2" s="1"/>
  <c r="E266" i="2" l="1"/>
  <c r="E267" i="2" s="1"/>
  <c r="E258" i="2"/>
  <c r="E259" i="2" s="1"/>
  <c r="E260" i="2" s="1"/>
  <c r="E273" i="2"/>
  <c r="E270" i="2" l="1"/>
  <c r="E274" i="2" s="1"/>
  <c r="E277" i="2" s="1"/>
  <c r="E276" i="2" l="1"/>
  <c r="E279" i="2" s="1"/>
  <c r="E284" i="2" s="1"/>
  <c r="E285" i="2" l="1"/>
  <c r="E294" i="2" s="1"/>
  <c r="E295" i="2" s="1"/>
  <c r="E287" i="2"/>
  <c r="E288" i="2" s="1"/>
  <c r="E290" i="2"/>
  <c r="E291" i="2" s="1"/>
  <c r="E296" i="2" l="1"/>
  <c r="E297" i="2" s="1"/>
  <c r="E300" i="2" s="1"/>
  <c r="E292" i="2"/>
  <c r="E289" i="2"/>
  <c r="E299" i="2"/>
  <c r="E302" i="2" l="1"/>
  <c r="F240" i="2"/>
  <c r="F242" i="2"/>
  <c r="E303" i="2"/>
  <c r="F245" i="2" l="1"/>
  <c r="F244" i="2"/>
  <c r="F247" i="2" l="1"/>
  <c r="F250" i="2" s="1"/>
  <c r="F254" i="2" s="1"/>
  <c r="F248" i="2"/>
  <c r="F255" i="2" l="1"/>
  <c r="F256" i="2" s="1"/>
  <c r="F263" i="2"/>
  <c r="F257" i="2" l="1"/>
  <c r="F264" i="2"/>
  <c r="F265" i="2" s="1"/>
  <c r="F269" i="2" s="1"/>
  <c r="F258" i="2"/>
  <c r="F259" i="2" s="1"/>
  <c r="F260" i="2" l="1"/>
  <c r="F273" i="2"/>
  <c r="F266" i="2"/>
  <c r="F267" i="2" s="1"/>
  <c r="F270" i="2" s="1"/>
  <c r="F274" i="2" l="1"/>
  <c r="F276" i="2" s="1"/>
  <c r="F279" i="2" s="1"/>
  <c r="F284" i="2" l="1"/>
  <c r="F285" i="2"/>
  <c r="F277" i="2"/>
  <c r="F294" i="2" l="1"/>
  <c r="F295" i="2" s="1"/>
  <c r="F296" i="2"/>
  <c r="F297" i="2" s="1"/>
  <c r="F287" i="2"/>
  <c r="F288" i="2" s="1"/>
  <c r="F290" i="2" l="1"/>
  <c r="F291" i="2" s="1"/>
  <c r="F289" i="2"/>
  <c r="F299" i="2"/>
  <c r="G240" i="2" l="1"/>
  <c r="F302" i="2"/>
  <c r="F292" i="2"/>
  <c r="F300" i="2"/>
  <c r="F303" i="2" l="1"/>
  <c r="G242" i="2"/>
  <c r="D306" i="2"/>
  <c r="D310" i="2" s="1"/>
  <c r="G244" i="2"/>
  <c r="D314" i="2" l="1"/>
  <c r="G245" i="2"/>
  <c r="G247" i="2" s="1"/>
  <c r="G250" i="2" s="1"/>
  <c r="G254" i="2" s="1"/>
  <c r="D307" i="2"/>
  <c r="D312" i="2" s="1"/>
  <c r="G263" i="2" l="1"/>
  <c r="D315" i="2"/>
  <c r="D318" i="2" s="1"/>
  <c r="G248" i="2"/>
  <c r="G255" i="2" s="1"/>
  <c r="D317" i="2" l="1"/>
  <c r="D320" i="2" s="1"/>
  <c r="D324" i="2" s="1"/>
  <c r="G256" i="2"/>
  <c r="G258" i="2"/>
  <c r="G259" i="2" s="1"/>
  <c r="G264" i="2"/>
  <c r="G265" i="2" s="1"/>
  <c r="G266" i="2" l="1"/>
  <c r="G267" i="2" s="1"/>
  <c r="G270" i="2" s="1"/>
  <c r="G260" i="2"/>
  <c r="D332" i="2"/>
  <c r="D325" i="2"/>
  <c r="D326" i="2" s="1"/>
  <c r="G257" i="2"/>
  <c r="G269" i="2"/>
  <c r="G274" i="2" l="1"/>
  <c r="D327" i="2"/>
  <c r="D328" i="2"/>
  <c r="D329" i="2" s="1"/>
  <c r="D333" i="2"/>
  <c r="D334" i="2" s="1"/>
  <c r="D339" i="2" s="1"/>
  <c r="G273" i="2"/>
  <c r="D335" i="2" l="1"/>
  <c r="D336" i="2" s="1"/>
  <c r="D14" i="2"/>
  <c r="D342" i="2"/>
  <c r="D330" i="2"/>
  <c r="D340" i="2"/>
  <c r="G277" i="2"/>
  <c r="G276" i="2"/>
  <c r="G279" i="2" s="1"/>
  <c r="G284" i="2" l="1"/>
  <c r="G285" i="2"/>
  <c r="D343" i="2"/>
  <c r="D23" i="2" s="1"/>
  <c r="D15" i="2"/>
  <c r="D17" i="2" s="1"/>
  <c r="D22" i="2"/>
  <c r="D13" i="2"/>
  <c r="D12" i="2" l="1"/>
  <c r="D11" i="2"/>
  <c r="D21" i="2"/>
  <c r="G294" i="2"/>
  <c r="G295" i="2" s="1"/>
  <c r="D345" i="2"/>
  <c r="D347" i="2" s="1"/>
  <c r="G287" i="2"/>
  <c r="G288" i="2" s="1"/>
  <c r="G296" i="2" l="1"/>
  <c r="G297" i="2" s="1"/>
  <c r="D351" i="2"/>
  <c r="D352" i="2"/>
  <c r="E354" i="2"/>
  <c r="D34" i="2"/>
  <c r="D36" i="2"/>
  <c r="G289" i="2"/>
  <c r="G299" i="2"/>
  <c r="G290" i="2"/>
  <c r="G291" i="2" s="1"/>
  <c r="G302" i="2" l="1"/>
  <c r="H240" i="2"/>
  <c r="D38" i="2"/>
  <c r="D40" i="2" s="1"/>
  <c r="E24" i="2"/>
  <c r="G292" i="2"/>
  <c r="G300" i="2"/>
  <c r="G303" i="2" l="1"/>
  <c r="H242" i="2"/>
  <c r="H244" i="2"/>
  <c r="E306" i="2"/>
  <c r="E310" i="2" s="1"/>
  <c r="H245" i="2" l="1"/>
  <c r="E314" i="2"/>
  <c r="H247" i="2"/>
  <c r="H250" i="2" s="1"/>
  <c r="H254" i="2" s="1"/>
  <c r="H248" i="2"/>
  <c r="E307" i="2"/>
  <c r="E312" i="2" s="1"/>
  <c r="E315" i="2" l="1"/>
  <c r="E318" i="2" s="1"/>
  <c r="H285" i="2"/>
  <c r="H255" i="2"/>
  <c r="H256" i="2" s="1"/>
  <c r="H263" i="2"/>
  <c r="H264" i="2" l="1"/>
  <c r="H265" i="2" s="1"/>
  <c r="H269" i="2" s="1"/>
  <c r="H257" i="2"/>
  <c r="H258" i="2"/>
  <c r="H259" i="2" s="1"/>
  <c r="E317" i="2"/>
  <c r="E320" i="2" s="1"/>
  <c r="E324" i="2" l="1"/>
  <c r="H260" i="2"/>
  <c r="H273" i="2"/>
  <c r="H266" i="2"/>
  <c r="H267" i="2" s="1"/>
  <c r="H270" i="2" s="1"/>
  <c r="H274" i="2" l="1"/>
  <c r="H276" i="2" s="1"/>
  <c r="H279" i="2" s="1"/>
  <c r="E325" i="2"/>
  <c r="E326" i="2" s="1"/>
  <c r="E332" i="2"/>
  <c r="E328" i="2" l="1"/>
  <c r="E329" i="2" s="1"/>
  <c r="H284" i="2"/>
  <c r="H277" i="2"/>
  <c r="H294" i="2" s="1"/>
  <c r="E330" i="2"/>
  <c r="E333" i="2"/>
  <c r="E334" i="2" s="1"/>
  <c r="E339" i="2" s="1"/>
  <c r="E327" i="2"/>
  <c r="E335" i="2" l="1"/>
  <c r="E336" i="2" s="1"/>
  <c r="E340" i="2" s="1"/>
  <c r="E343" i="2" s="1"/>
  <c r="E23" i="2" s="1"/>
  <c r="E342" i="2"/>
  <c r="E14" i="2"/>
  <c r="H287" i="2"/>
  <c r="H288" i="2" s="1"/>
  <c r="H295" i="2"/>
  <c r="H296" i="2"/>
  <c r="H297" i="2" s="1"/>
  <c r="E15" i="2" l="1"/>
  <c r="E17" i="2" s="1"/>
  <c r="H289" i="2"/>
  <c r="H299" i="2"/>
  <c r="E13" i="2"/>
  <c r="H290" i="2"/>
  <c r="H291" i="2" s="1"/>
  <c r="E345" i="2"/>
  <c r="E347" i="2" s="1"/>
  <c r="E22" i="2"/>
  <c r="E21" i="2" s="1"/>
  <c r="E34" i="2" l="1"/>
  <c r="E36" i="2"/>
  <c r="E351" i="2"/>
  <c r="F354" i="2"/>
  <c r="E352" i="2"/>
  <c r="H292" i="2"/>
  <c r="H300" i="2"/>
  <c r="E11" i="2"/>
  <c r="E12" i="2"/>
  <c r="I240" i="2"/>
  <c r="H302" i="2"/>
  <c r="I242" i="2" l="1"/>
  <c r="H303" i="2"/>
  <c r="F306" i="2"/>
  <c r="F310" i="2" s="1"/>
  <c r="I244" i="2"/>
  <c r="E38" i="2"/>
  <c r="E40" i="2" s="1"/>
  <c r="F24" i="2"/>
  <c r="F307" i="2" l="1"/>
  <c r="F312" i="2" s="1"/>
  <c r="F314" i="2"/>
  <c r="I245" i="2"/>
  <c r="I247" i="2" s="1"/>
  <c r="I250" i="2" s="1"/>
  <c r="I254" i="2" s="1"/>
  <c r="I285" i="2" l="1"/>
  <c r="I263" i="2"/>
  <c r="F315" i="2"/>
  <c r="F317" i="2" s="1"/>
  <c r="F320" i="2" s="1"/>
  <c r="I248" i="2"/>
  <c r="I255" i="2" s="1"/>
  <c r="I256" i="2" l="1"/>
  <c r="I258" i="2"/>
  <c r="I259" i="2" s="1"/>
  <c r="F324" i="2"/>
  <c r="F318" i="2"/>
  <c r="I264" i="2"/>
  <c r="I265" i="2" s="1"/>
  <c r="I266" i="2" l="1"/>
  <c r="I267" i="2" s="1"/>
  <c r="F325" i="2"/>
  <c r="F326" i="2" s="1"/>
  <c r="F332" i="2"/>
  <c r="I260" i="2"/>
  <c r="I270" i="2"/>
  <c r="I257" i="2"/>
  <c r="I269" i="2"/>
  <c r="F328" i="2" l="1"/>
  <c r="F329" i="2" s="1"/>
  <c r="I273" i="2"/>
  <c r="I274" i="2"/>
  <c r="F333" i="2"/>
  <c r="F334" i="2" s="1"/>
  <c r="F339" i="2" s="1"/>
  <c r="F330" i="2"/>
  <c r="F327" i="2"/>
  <c r="F342" i="2" l="1"/>
  <c r="F14" i="2"/>
  <c r="F335" i="2"/>
  <c r="F336" i="2" s="1"/>
  <c r="F340" i="2" s="1"/>
  <c r="I276" i="2"/>
  <c r="I279" i="2" s="1"/>
  <c r="I277" i="2"/>
  <c r="I294" i="2" s="1"/>
  <c r="I284" i="2" l="1"/>
  <c r="I295" i="2"/>
  <c r="I296" i="2"/>
  <c r="I297" i="2" s="1"/>
  <c r="F22" i="2"/>
  <c r="F15" i="2"/>
  <c r="F343" i="2"/>
  <c r="F23" i="2" s="1"/>
  <c r="F13" i="2"/>
  <c r="F17" i="2"/>
  <c r="I287" i="2" l="1"/>
  <c r="I288" i="2" s="1"/>
  <c r="F345" i="2"/>
  <c r="F347" i="2" s="1"/>
  <c r="F21" i="2"/>
  <c r="F12" i="2"/>
  <c r="F11" i="2"/>
  <c r="F34" i="2" l="1"/>
  <c r="F36" i="2"/>
  <c r="I289" i="2"/>
  <c r="I299" i="2"/>
  <c r="G354" i="2"/>
  <c r="F351" i="2"/>
  <c r="F352" i="2"/>
  <c r="I290" i="2"/>
  <c r="I291" i="2" s="1"/>
  <c r="J240" i="2" l="1"/>
  <c r="I302" i="2"/>
  <c r="F38" i="2"/>
  <c r="F40" i="2" s="1"/>
  <c r="G24" i="2"/>
  <c r="I292" i="2"/>
  <c r="I300" i="2"/>
  <c r="J242" i="2" l="1"/>
  <c r="I303" i="2"/>
  <c r="G306" i="2"/>
  <c r="G310" i="2" s="1"/>
  <c r="J244" i="2"/>
  <c r="G314" i="2" l="1"/>
  <c r="G307" i="2"/>
  <c r="G312" i="2" s="1"/>
  <c r="J245" i="2"/>
  <c r="J247" i="2" s="1"/>
  <c r="J250" i="2" s="1"/>
  <c r="J254" i="2" s="1"/>
  <c r="J285" i="2" l="1"/>
  <c r="J263" i="2"/>
  <c r="G315" i="2"/>
  <c r="G317" i="2" s="1"/>
  <c r="G320" i="2" s="1"/>
  <c r="J248" i="2"/>
  <c r="J255" i="2" s="1"/>
  <c r="J256" i="2" s="1"/>
  <c r="G318" i="2" l="1"/>
  <c r="J264" i="2"/>
  <c r="J265" i="2" s="1"/>
  <c r="J269" i="2" s="1"/>
  <c r="J258" i="2"/>
  <c r="J259" i="2" s="1"/>
  <c r="J257" i="2"/>
  <c r="G324" i="2"/>
  <c r="G325" i="2" l="1"/>
  <c r="G326" i="2" s="1"/>
  <c r="G332" i="2"/>
  <c r="G328" i="2"/>
  <c r="G329" i="2" s="1"/>
  <c r="J273" i="2"/>
  <c r="J260" i="2"/>
  <c r="J266" i="2"/>
  <c r="J267" i="2" s="1"/>
  <c r="J270" i="2" s="1"/>
  <c r="G330" i="2" l="1"/>
  <c r="J274" i="2"/>
  <c r="G333" i="2"/>
  <c r="G334" i="2" s="1"/>
  <c r="G339" i="2" s="1"/>
  <c r="J276" i="2"/>
  <c r="J279" i="2" s="1"/>
  <c r="J277" i="2"/>
  <c r="J294" i="2" s="1"/>
  <c r="G327" i="2"/>
  <c r="G342" i="2" l="1"/>
  <c r="G14" i="2"/>
  <c r="J295" i="2"/>
  <c r="J296" i="2"/>
  <c r="J297" i="2" s="1"/>
  <c r="J284" i="2"/>
  <c r="G335" i="2"/>
  <c r="G336" i="2" s="1"/>
  <c r="G340" i="2" s="1"/>
  <c r="G13" i="2" l="1"/>
  <c r="J287" i="2"/>
  <c r="J288" i="2" s="1"/>
  <c r="G22" i="2"/>
  <c r="G15" i="2"/>
  <c r="G17" i="2" s="1"/>
  <c r="G343" i="2"/>
  <c r="G23" i="2" s="1"/>
  <c r="G345" i="2" l="1"/>
  <c r="G347" i="2" s="1"/>
  <c r="G21" i="2"/>
  <c r="G36" i="2" s="1"/>
  <c r="G11" i="2"/>
  <c r="G12" i="2"/>
  <c r="J289" i="2"/>
  <c r="J299" i="2"/>
  <c r="G351" i="2"/>
  <c r="H354" i="2"/>
  <c r="G352" i="2"/>
  <c r="J290" i="2"/>
  <c r="J291" i="2" s="1"/>
  <c r="G34" i="2"/>
  <c r="G38" i="2" l="1"/>
  <c r="G40" i="2" s="1"/>
  <c r="H24" i="2"/>
  <c r="J302" i="2"/>
  <c r="K240" i="2"/>
  <c r="J292" i="2"/>
  <c r="J300" i="2"/>
  <c r="K244" i="2" l="1"/>
  <c r="J303" i="2"/>
  <c r="K242" i="2"/>
  <c r="H306" i="2"/>
  <c r="H310" i="2" s="1"/>
  <c r="H314" i="2" l="1"/>
  <c r="K245" i="2"/>
  <c r="K248" i="2" s="1"/>
  <c r="H307" i="2"/>
  <c r="H312" i="2" s="1"/>
  <c r="K247" i="2" l="1"/>
  <c r="K250" i="2" s="1"/>
  <c r="K254" i="2" s="1"/>
  <c r="H315" i="2"/>
  <c r="H318" i="2" s="1"/>
  <c r="H317" i="2" l="1"/>
  <c r="H320" i="2" s="1"/>
  <c r="K263" i="2"/>
  <c r="K255" i="2"/>
  <c r="K256" i="2" s="1"/>
  <c r="K285" i="2"/>
  <c r="K264" i="2" l="1"/>
  <c r="K265" i="2" s="1"/>
  <c r="K266" i="2"/>
  <c r="K267" i="2" s="1"/>
  <c r="K257" i="2"/>
  <c r="K269" i="2"/>
  <c r="K258" i="2"/>
  <c r="K259" i="2" s="1"/>
  <c r="H324" i="2"/>
  <c r="K273" i="2" l="1"/>
  <c r="K260" i="2"/>
  <c r="K270" i="2"/>
  <c r="H332" i="2"/>
  <c r="H325" i="2"/>
  <c r="H326" i="2" s="1"/>
  <c r="H333" i="2" l="1"/>
  <c r="H334" i="2" s="1"/>
  <c r="H339" i="2" s="1"/>
  <c r="H327" i="2"/>
  <c r="H328" i="2"/>
  <c r="H329" i="2" s="1"/>
  <c r="K274" i="2"/>
  <c r="K276" i="2" s="1"/>
  <c r="K279" i="2" s="1"/>
  <c r="K277" i="2" l="1"/>
  <c r="K294" i="2" s="1"/>
  <c r="K284" i="2"/>
  <c r="H342" i="2"/>
  <c r="H14" i="2"/>
  <c r="K295" i="2"/>
  <c r="K296" i="2"/>
  <c r="K297" i="2" s="1"/>
  <c r="H330" i="2"/>
  <c r="H335" i="2"/>
  <c r="H336" i="2" s="1"/>
  <c r="H340" i="2" s="1"/>
  <c r="H15" i="2" l="1"/>
  <c r="H17" i="2" s="1"/>
  <c r="H343" i="2"/>
  <c r="H23" i="2" s="1"/>
  <c r="H22" i="2"/>
  <c r="K287" i="2"/>
  <c r="K288" i="2" s="1"/>
  <c r="H13" i="2"/>
  <c r="K290" i="2" l="1"/>
  <c r="K291" i="2" s="1"/>
  <c r="H11" i="2"/>
  <c r="H12" i="2"/>
  <c r="K292" i="2"/>
  <c r="K300" i="2"/>
  <c r="H21" i="2"/>
  <c r="K289" i="2"/>
  <c r="K299" i="2"/>
  <c r="H345" i="2"/>
  <c r="H347" i="2" s="1"/>
  <c r="H352" i="2" l="1"/>
  <c r="H351" i="2"/>
  <c r="I354" i="2"/>
  <c r="K302" i="2"/>
  <c r="L240" i="2"/>
  <c r="H34" i="2"/>
  <c r="H36" i="2"/>
  <c r="K303" i="2"/>
  <c r="L242" i="2"/>
  <c r="L245" i="2" l="1"/>
  <c r="I307" i="2"/>
  <c r="I312" i="2" s="1"/>
  <c r="H38" i="2"/>
  <c r="H40" i="2" s="1"/>
  <c r="I24" i="2"/>
  <c r="L244" i="2"/>
  <c r="I306" i="2"/>
  <c r="I310" i="2" s="1"/>
  <c r="I315" i="2" l="1"/>
  <c r="I314" i="2"/>
  <c r="L247" i="2"/>
  <c r="L250" i="2" s="1"/>
  <c r="L254" i="2" s="1"/>
  <c r="L248" i="2"/>
  <c r="L285" i="2" l="1"/>
  <c r="L255" i="2"/>
  <c r="L256" i="2" s="1"/>
  <c r="L263" i="2"/>
  <c r="L258" i="2"/>
  <c r="L259" i="2" s="1"/>
  <c r="I318" i="2"/>
  <c r="I317" i="2"/>
  <c r="I320" i="2" s="1"/>
  <c r="L264" i="2" l="1"/>
  <c r="L265" i="2" s="1"/>
  <c r="L269" i="2" s="1"/>
  <c r="L266" i="2"/>
  <c r="L267" i="2" s="1"/>
  <c r="L270" i="2" s="1"/>
  <c r="L257" i="2"/>
  <c r="I324" i="2"/>
  <c r="L260" i="2"/>
  <c r="L274" i="2" l="1"/>
  <c r="I332" i="2"/>
  <c r="I325" i="2"/>
  <c r="I326" i="2" s="1"/>
  <c r="L273" i="2"/>
  <c r="L277" i="2" l="1"/>
  <c r="L294" i="2" s="1"/>
  <c r="L276" i="2"/>
  <c r="L279" i="2" s="1"/>
  <c r="I328" i="2"/>
  <c r="I329" i="2" s="1"/>
  <c r="I327" i="2"/>
  <c r="I333" i="2"/>
  <c r="I334" i="2" s="1"/>
  <c r="I339" i="2" s="1"/>
  <c r="I335" i="2" l="1"/>
  <c r="I336" i="2" s="1"/>
  <c r="I342" i="2"/>
  <c r="I14" i="2"/>
  <c r="L284" i="2"/>
  <c r="I330" i="2"/>
  <c r="I340" i="2"/>
  <c r="L295" i="2"/>
  <c r="L296" i="2"/>
  <c r="L297" i="2" s="1"/>
  <c r="I13" i="2" l="1"/>
  <c r="L287" i="2"/>
  <c r="L288" i="2" s="1"/>
  <c r="L290" i="2"/>
  <c r="L291" i="2" s="1"/>
  <c r="I22" i="2"/>
  <c r="I343" i="2"/>
  <c r="I23" i="2" s="1"/>
  <c r="I15" i="2"/>
  <c r="I17" i="2" s="1"/>
  <c r="I345" i="2" l="1"/>
  <c r="I347" i="2" s="1"/>
  <c r="I352" i="2" s="1"/>
  <c r="I21" i="2"/>
  <c r="I36" i="2" s="1"/>
  <c r="I12" i="2"/>
  <c r="I11" i="2"/>
  <c r="L292" i="2"/>
  <c r="L300" i="2"/>
  <c r="L289" i="2"/>
  <c r="L299" i="2"/>
  <c r="J354" i="2" l="1"/>
  <c r="I351" i="2"/>
  <c r="I34" i="2"/>
  <c r="L303" i="2"/>
  <c r="M242" i="2"/>
  <c r="L302" i="2"/>
  <c r="M240" i="2"/>
  <c r="I38" i="2"/>
  <c r="I40" i="2" s="1"/>
  <c r="J24" i="2"/>
  <c r="M245" i="2" l="1"/>
  <c r="M244" i="2"/>
  <c r="J306" i="2"/>
  <c r="J310" i="2" s="1"/>
  <c r="J307" i="2"/>
  <c r="J312" i="2" s="1"/>
  <c r="J314" i="2" l="1"/>
  <c r="M247" i="2"/>
  <c r="M250" i="2" s="1"/>
  <c r="M254" i="2" s="1"/>
  <c r="M248" i="2"/>
  <c r="J315" i="2"/>
  <c r="M255" i="2" l="1"/>
  <c r="M256" i="2" s="1"/>
  <c r="M263" i="2"/>
  <c r="M258" i="2"/>
  <c r="M259" i="2" s="1"/>
  <c r="J318" i="2"/>
  <c r="J317" i="2"/>
  <c r="J320" i="2" s="1"/>
  <c r="M260" i="2" l="1"/>
  <c r="J324" i="2"/>
  <c r="M264" i="2"/>
  <c r="M265" i="2" s="1"/>
  <c r="M269" i="2" s="1"/>
  <c r="M257" i="2"/>
  <c r="M266" i="2" l="1"/>
  <c r="M267" i="2" s="1"/>
  <c r="M270" i="2" s="1"/>
  <c r="M274" i="2" s="1"/>
  <c r="M273" i="2"/>
  <c r="J332" i="2"/>
  <c r="J325" i="2"/>
  <c r="J326" i="2" s="1"/>
  <c r="J328" i="2" l="1"/>
  <c r="J329" i="2" s="1"/>
  <c r="J327" i="2"/>
  <c r="J333" i="2"/>
  <c r="J334" i="2" s="1"/>
  <c r="J339" i="2" s="1"/>
  <c r="M277" i="2"/>
  <c r="M276" i="2"/>
  <c r="M279" i="2" s="1"/>
  <c r="J335" i="2" l="1"/>
  <c r="J336" i="2" s="1"/>
  <c r="J342" i="2"/>
  <c r="J14" i="2"/>
  <c r="M284" i="2"/>
  <c r="M285" i="2"/>
  <c r="J330" i="2"/>
  <c r="J340" i="2"/>
  <c r="J343" i="2" l="1"/>
  <c r="J23" i="2" s="1"/>
  <c r="J15" i="2"/>
  <c r="J17" i="2" s="1"/>
  <c r="M294" i="2"/>
  <c r="M295" i="2" s="1"/>
  <c r="M287" i="2"/>
  <c r="M288" i="2" s="1"/>
  <c r="J13" i="2"/>
  <c r="J22" i="2"/>
  <c r="J21" i="2" s="1"/>
  <c r="J345" i="2"/>
  <c r="J347" i="2" s="1"/>
  <c r="M290" i="2" l="1"/>
  <c r="M291" i="2" s="1"/>
  <c r="M296" i="2"/>
  <c r="M297" i="2" s="1"/>
  <c r="M300" i="2" s="1"/>
  <c r="J12" i="2"/>
  <c r="J11" i="2"/>
  <c r="M292" i="2"/>
  <c r="M289" i="2"/>
  <c r="M299" i="2"/>
  <c r="J352" i="2"/>
  <c r="J351" i="2"/>
  <c r="K354" i="2"/>
  <c r="J34" i="2"/>
  <c r="J36" i="2"/>
  <c r="M302" i="2" l="1"/>
  <c r="N240" i="2"/>
  <c r="K24" i="2"/>
  <c r="J38" i="2"/>
  <c r="J40" i="2" s="1"/>
  <c r="M303" i="2"/>
  <c r="N242" i="2"/>
  <c r="N245" i="2" l="1"/>
  <c r="N244" i="2"/>
  <c r="K307" i="2"/>
  <c r="K312" i="2" s="1"/>
  <c r="K306" i="2"/>
  <c r="K310" i="2" s="1"/>
  <c r="K315" i="2" l="1"/>
  <c r="N247" i="2"/>
  <c r="N250" i="2" s="1"/>
  <c r="N254" i="2" s="1"/>
  <c r="N248" i="2"/>
  <c r="K314" i="2"/>
  <c r="K318" i="2" l="1"/>
  <c r="K317" i="2"/>
  <c r="K320" i="2" s="1"/>
  <c r="N263" i="2"/>
  <c r="N255" i="2"/>
  <c r="N256" i="2" s="1"/>
  <c r="N285" i="2"/>
  <c r="N258" i="2" l="1"/>
  <c r="N259" i="2" s="1"/>
  <c r="N260" i="2"/>
  <c r="N257" i="2"/>
  <c r="K324" i="2"/>
  <c r="N264" i="2"/>
  <c r="N265" i="2" s="1"/>
  <c r="N269" i="2" s="1"/>
  <c r="N266" i="2" l="1"/>
  <c r="N267" i="2" s="1"/>
  <c r="N270" i="2" s="1"/>
  <c r="N274" i="2" s="1"/>
  <c r="K325" i="2"/>
  <c r="K326" i="2" s="1"/>
  <c r="K332" i="2"/>
  <c r="N273" i="2"/>
  <c r="N277" i="2" l="1"/>
  <c r="N294" i="2" s="1"/>
  <c r="N276" i="2"/>
  <c r="N279" i="2" s="1"/>
  <c r="K333" i="2"/>
  <c r="K334" i="2" s="1"/>
  <c r="K339" i="2" s="1"/>
  <c r="K328" i="2"/>
  <c r="K329" i="2" s="1"/>
  <c r="K327" i="2"/>
  <c r="K342" i="2" l="1"/>
  <c r="K14" i="2"/>
  <c r="K330" i="2"/>
  <c r="K335" i="2"/>
  <c r="K336" i="2" s="1"/>
  <c r="K340" i="2" s="1"/>
  <c r="N284" i="2"/>
  <c r="N295" i="2"/>
  <c r="N296" i="2"/>
  <c r="N297" i="2" s="1"/>
  <c r="K343" i="2" l="1"/>
  <c r="K23" i="2" s="1"/>
  <c r="K15" i="2"/>
  <c r="K17" i="2" s="1"/>
  <c r="N287" i="2"/>
  <c r="N288" i="2" s="1"/>
  <c r="K13" i="2"/>
  <c r="K22" i="2"/>
  <c r="K21" i="2" l="1"/>
  <c r="K345" i="2"/>
  <c r="K347" i="2" s="1"/>
  <c r="K351" i="2" s="1"/>
  <c r="N290" i="2"/>
  <c r="N291" i="2" s="1"/>
  <c r="N300" i="2" s="1"/>
  <c r="K12" i="2"/>
  <c r="K11" i="2"/>
  <c r="N289" i="2"/>
  <c r="N299" i="2"/>
  <c r="K34" i="2"/>
  <c r="K36" i="2"/>
  <c r="N292" i="2" l="1"/>
  <c r="K352" i="2"/>
  <c r="L354" i="2"/>
  <c r="L24" i="2"/>
  <c r="K38" i="2"/>
  <c r="K40" i="2" s="1"/>
  <c r="O242" i="2"/>
  <c r="N303" i="2"/>
  <c r="O240" i="2"/>
  <c r="N302" i="2"/>
  <c r="L306" i="2" l="1"/>
  <c r="L310" i="2" s="1"/>
  <c r="O244" i="2"/>
  <c r="O245" i="2"/>
  <c r="L307" i="2"/>
  <c r="L312" i="2" s="1"/>
  <c r="O248" i="2" l="1"/>
  <c r="O247" i="2"/>
  <c r="O250" i="2" s="1"/>
  <c r="O254" i="2" s="1"/>
  <c r="L315" i="2"/>
  <c r="L314" i="2"/>
  <c r="L318" i="2" l="1"/>
  <c r="L317" i="2"/>
  <c r="L320" i="2" s="1"/>
  <c r="O285" i="2"/>
  <c r="O263" i="2"/>
  <c r="O255" i="2"/>
  <c r="O256" i="2" s="1"/>
  <c r="O264" i="2" l="1"/>
  <c r="O265" i="2" s="1"/>
  <c r="O266" i="2"/>
  <c r="O267" i="2" s="1"/>
  <c r="L324" i="2"/>
  <c r="O257" i="2"/>
  <c r="O269" i="2"/>
  <c r="O258" i="2"/>
  <c r="O259" i="2" s="1"/>
  <c r="L325" i="2" l="1"/>
  <c r="L326" i="2" s="1"/>
  <c r="L332" i="2"/>
  <c r="L328" i="2"/>
  <c r="L329" i="2" s="1"/>
  <c r="O273" i="2"/>
  <c r="O260" i="2"/>
  <c r="O270" i="2"/>
  <c r="O274" i="2" l="1"/>
  <c r="O277" i="2"/>
  <c r="O294" i="2" s="1"/>
  <c r="O276" i="2"/>
  <c r="O279" i="2" s="1"/>
  <c r="L333" i="2"/>
  <c r="L334" i="2" s="1"/>
  <c r="L339" i="2" s="1"/>
  <c r="L330" i="2"/>
  <c r="L327" i="2"/>
  <c r="L335" i="2" l="1"/>
  <c r="L336" i="2" s="1"/>
  <c r="L340" i="2" s="1"/>
  <c r="L343" i="2" s="1"/>
  <c r="L23" i="2" s="1"/>
  <c r="L15" i="2"/>
  <c r="L14" i="2"/>
  <c r="L342" i="2"/>
  <c r="O295" i="2"/>
  <c r="O296" i="2"/>
  <c r="O297" i="2" s="1"/>
  <c r="O284" i="2"/>
  <c r="O287" i="2" l="1"/>
  <c r="O288" i="2" s="1"/>
  <c r="O290" i="2"/>
  <c r="O291" i="2" s="1"/>
  <c r="L345" i="2"/>
  <c r="L347" i="2" s="1"/>
  <c r="L22" i="2"/>
  <c r="L21" i="2" s="1"/>
  <c r="L17" i="2"/>
  <c r="L13" i="2"/>
  <c r="L11" i="2" l="1"/>
  <c r="L12" i="2"/>
  <c r="L34" i="2"/>
  <c r="L36" i="2"/>
  <c r="O292" i="2"/>
  <c r="O300" i="2"/>
  <c r="M354" i="2"/>
  <c r="L351" i="2"/>
  <c r="L352" i="2"/>
  <c r="O289" i="2"/>
  <c r="O299" i="2"/>
  <c r="O302" i="2" l="1"/>
  <c r="P240" i="2"/>
  <c r="L38" i="2"/>
  <c r="L40" i="2" s="1"/>
  <c r="M24" i="2"/>
  <c r="P242" i="2"/>
  <c r="O303" i="2"/>
  <c r="M307" i="2" l="1"/>
  <c r="M312" i="2" s="1"/>
  <c r="P245" i="2"/>
  <c r="P244" i="2"/>
  <c r="M306" i="2"/>
  <c r="M310" i="2" s="1"/>
  <c r="P248" i="2" l="1"/>
  <c r="P247" i="2"/>
  <c r="P250" i="2" s="1"/>
  <c r="P254" i="2" s="1"/>
  <c r="M314" i="2"/>
  <c r="M315" i="2"/>
  <c r="M318" i="2" l="1"/>
  <c r="M317" i="2"/>
  <c r="M320" i="2" s="1"/>
  <c r="P285" i="2"/>
  <c r="P263" i="2"/>
  <c r="P255" i="2"/>
  <c r="P256" i="2" s="1"/>
  <c r="P258" i="2" l="1"/>
  <c r="P259" i="2" s="1"/>
  <c r="M324" i="2"/>
  <c r="P257" i="2"/>
  <c r="P264" i="2"/>
  <c r="P265" i="2" s="1"/>
  <c r="P269" i="2" s="1"/>
  <c r="P266" i="2" l="1"/>
  <c r="P267" i="2" s="1"/>
  <c r="P273" i="2"/>
  <c r="M332" i="2"/>
  <c r="M325" i="2"/>
  <c r="M326" i="2" s="1"/>
  <c r="P260" i="2"/>
  <c r="P270" i="2"/>
  <c r="P274" i="2" l="1"/>
  <c r="M328" i="2"/>
  <c r="M329" i="2" s="1"/>
  <c r="P276" i="2"/>
  <c r="P279" i="2" s="1"/>
  <c r="P277" i="2"/>
  <c r="P294" i="2" s="1"/>
  <c r="M327" i="2"/>
  <c r="M333" i="2"/>
  <c r="M334" i="2" s="1"/>
  <c r="M339" i="2" s="1"/>
  <c r="M342" i="2" l="1"/>
  <c r="M14" i="2"/>
  <c r="P295" i="2"/>
  <c r="P296" i="2"/>
  <c r="P297" i="2" s="1"/>
  <c r="M330" i="2"/>
  <c r="P284" i="2"/>
  <c r="M335" i="2"/>
  <c r="M336" i="2" s="1"/>
  <c r="M340" i="2" s="1"/>
  <c r="M343" i="2" l="1"/>
  <c r="M23" i="2" s="1"/>
  <c r="M15" i="2"/>
  <c r="M17" i="2" s="1"/>
  <c r="P287" i="2"/>
  <c r="P288" i="2" s="1"/>
  <c r="M13" i="2"/>
  <c r="M22" i="2"/>
  <c r="M21" i="2" l="1"/>
  <c r="M34" i="2" s="1"/>
  <c r="P290" i="2"/>
  <c r="P291" i="2" s="1"/>
  <c r="M12" i="2"/>
  <c r="M11" i="2"/>
  <c r="P289" i="2"/>
  <c r="P299" i="2"/>
  <c r="P292" i="2"/>
  <c r="P300" i="2"/>
  <c r="M345" i="2"/>
  <c r="M347" i="2" s="1"/>
  <c r="M36" i="2" l="1"/>
  <c r="M38" i="2"/>
  <c r="M40" i="2" s="1"/>
  <c r="N24" i="2"/>
  <c r="P303" i="2"/>
  <c r="Q242" i="2"/>
  <c r="P302" i="2"/>
  <c r="Q240" i="2"/>
  <c r="N354" i="2"/>
  <c r="M352" i="2"/>
  <c r="M351" i="2"/>
  <c r="Q244" i="2" l="1"/>
  <c r="N306" i="2"/>
  <c r="N310" i="2" s="1"/>
  <c r="Q245" i="2"/>
  <c r="N307" i="2"/>
  <c r="N312" i="2" s="1"/>
  <c r="Q247" i="2" l="1"/>
  <c r="Q250" i="2" s="1"/>
  <c r="Q254" i="2" s="1"/>
  <c r="Q248" i="2"/>
  <c r="N314" i="2"/>
  <c r="N315" i="2"/>
  <c r="N318" i="2" l="1"/>
  <c r="N317" i="2"/>
  <c r="N320" i="2" s="1"/>
  <c r="Q263" i="2"/>
  <c r="Q285" i="2"/>
  <c r="Q255" i="2"/>
  <c r="Q256" i="2" s="1"/>
  <c r="N324" i="2" l="1"/>
  <c r="Q257" i="2"/>
  <c r="Q258" i="2"/>
  <c r="Q259" i="2" s="1"/>
  <c r="Q264" i="2"/>
  <c r="Q265" i="2" s="1"/>
  <c r="Q269" i="2" s="1"/>
  <c r="Q273" i="2" l="1"/>
  <c r="Q260" i="2"/>
  <c r="N332" i="2"/>
  <c r="N325" i="2"/>
  <c r="N326" i="2" s="1"/>
  <c r="Q266" i="2"/>
  <c r="Q267" i="2" s="1"/>
  <c r="Q270" i="2" s="1"/>
  <c r="N328" i="2" l="1"/>
  <c r="N329" i="2" s="1"/>
  <c r="N327" i="2"/>
  <c r="N333" i="2"/>
  <c r="N334" i="2" s="1"/>
  <c r="N339" i="2" s="1"/>
  <c r="Q274" i="2"/>
  <c r="Q276" i="2" s="1"/>
  <c r="Q279" i="2" s="1"/>
  <c r="Q277" i="2" l="1"/>
  <c r="Q294" i="2" s="1"/>
  <c r="N342" i="2"/>
  <c r="N14" i="2"/>
  <c r="Q295" i="2"/>
  <c r="Q296" i="2"/>
  <c r="Q297" i="2" s="1"/>
  <c r="N330" i="2"/>
  <c r="Q284" i="2"/>
  <c r="N335" i="2"/>
  <c r="N336" i="2" s="1"/>
  <c r="N340" i="2" s="1"/>
  <c r="N343" i="2" l="1"/>
  <c r="N23" i="2" s="1"/>
  <c r="N15" i="2"/>
  <c r="N17" i="2" s="1"/>
  <c r="Q287" i="2"/>
  <c r="Q288" i="2" s="1"/>
  <c r="N22" i="2"/>
  <c r="N13" i="2"/>
  <c r="N12" i="2" l="1"/>
  <c r="N11" i="2"/>
  <c r="N345" i="2"/>
  <c r="N347" i="2" s="1"/>
  <c r="N21" i="2"/>
  <c r="Q289" i="2"/>
  <c r="Q299" i="2"/>
  <c r="Q290" i="2"/>
  <c r="Q291" i="2" s="1"/>
  <c r="Q292" i="2" l="1"/>
  <c r="Q300" i="2"/>
  <c r="R240" i="2"/>
  <c r="Q302" i="2"/>
  <c r="N34" i="2"/>
  <c r="N36" i="2"/>
  <c r="O354" i="2"/>
  <c r="N352" i="2"/>
  <c r="N351" i="2"/>
  <c r="N38" i="2" l="1"/>
  <c r="N40" i="2" s="1"/>
  <c r="O24" i="2"/>
  <c r="O306" i="2"/>
  <c r="O310" i="2" s="1"/>
  <c r="R244" i="2"/>
  <c r="R242" i="2"/>
  <c r="Q303" i="2"/>
  <c r="O314" i="2" l="1"/>
  <c r="O307" i="2"/>
  <c r="O312" i="2" s="1"/>
  <c r="R245" i="2"/>
  <c r="R248" i="2" s="1"/>
  <c r="O315" i="2" l="1"/>
  <c r="O318" i="2" s="1"/>
  <c r="R247" i="2"/>
  <c r="R250" i="2" s="1"/>
  <c r="R254" i="2" s="1"/>
  <c r="O317" i="2"/>
  <c r="O320" i="2" s="1"/>
  <c r="O324" i="2" l="1"/>
  <c r="R255" i="2"/>
  <c r="R256" i="2" s="1"/>
  <c r="R285" i="2"/>
  <c r="R263" i="2"/>
  <c r="R264" i="2" l="1"/>
  <c r="R265" i="2" s="1"/>
  <c r="R258" i="2"/>
  <c r="R259" i="2" s="1"/>
  <c r="R257" i="2"/>
  <c r="R269" i="2"/>
  <c r="O332" i="2"/>
  <c r="O325" i="2"/>
  <c r="O326" i="2" s="1"/>
  <c r="R266" i="2" l="1"/>
  <c r="R267" i="2" s="1"/>
  <c r="O328" i="2"/>
  <c r="O329" i="2" s="1"/>
  <c r="O330" i="2" s="1"/>
  <c r="R273" i="2"/>
  <c r="O333" i="2"/>
  <c r="O334" i="2" s="1"/>
  <c r="O339" i="2" s="1"/>
  <c r="R260" i="2"/>
  <c r="R270" i="2"/>
  <c r="O327" i="2"/>
  <c r="O335" i="2" l="1"/>
  <c r="O336" i="2" s="1"/>
  <c r="O340" i="2" s="1"/>
  <c r="O343" i="2" s="1"/>
  <c r="O23" i="2" s="1"/>
  <c r="O342" i="2"/>
  <c r="O14" i="2"/>
  <c r="R274" i="2"/>
  <c r="R276" i="2" s="1"/>
  <c r="R279" i="2" s="1"/>
  <c r="O15" i="2" l="1"/>
  <c r="R284" i="2"/>
  <c r="O13" i="2"/>
  <c r="O17" i="2"/>
  <c r="O22" i="2"/>
  <c r="O21" i="2" s="1"/>
  <c r="O345" i="2"/>
  <c r="O347" i="2" s="1"/>
  <c r="R277" i="2"/>
  <c r="R294" i="2" s="1"/>
  <c r="O351" i="2" l="1"/>
  <c r="P354" i="2"/>
  <c r="O352" i="2"/>
  <c r="O34" i="2"/>
  <c r="O36" i="2"/>
  <c r="R295" i="2"/>
  <c r="R296" i="2"/>
  <c r="R297" i="2" s="1"/>
  <c r="O12" i="2"/>
  <c r="O11" i="2"/>
  <c r="R287" i="2"/>
  <c r="R288" i="2" s="1"/>
  <c r="O38" i="2" l="1"/>
  <c r="O40" i="2" s="1"/>
  <c r="P24" i="2"/>
  <c r="R289" i="2"/>
  <c r="R299" i="2"/>
  <c r="R290" i="2"/>
  <c r="R291" i="2" s="1"/>
  <c r="R292" i="2" l="1"/>
  <c r="R300" i="2"/>
  <c r="R302" i="2"/>
  <c r="S240" i="2"/>
  <c r="S244" i="2" l="1"/>
  <c r="P306" i="2"/>
  <c r="P310" i="2" s="1"/>
  <c r="S242" i="2"/>
  <c r="R303" i="2"/>
  <c r="P307" i="2" l="1"/>
  <c r="P312" i="2" s="1"/>
  <c r="S245" i="2"/>
  <c r="S247" i="2" s="1"/>
  <c r="S250" i="2" s="1"/>
  <c r="S254" i="2" s="1"/>
  <c r="P314" i="2"/>
  <c r="S263" i="2" l="1"/>
  <c r="S248" i="2"/>
  <c r="S255" i="2" s="1"/>
  <c r="P315" i="2"/>
  <c r="P317" i="2" s="1"/>
  <c r="P320" i="2" s="1"/>
  <c r="P324" i="2" l="1"/>
  <c r="S256" i="2"/>
  <c r="S258" i="2"/>
  <c r="S259" i="2" s="1"/>
  <c r="S264" i="2"/>
  <c r="S265" i="2" s="1"/>
  <c r="P318" i="2"/>
  <c r="S266" i="2" l="1"/>
  <c r="S267" i="2" s="1"/>
  <c r="S257" i="2"/>
  <c r="S269" i="2"/>
  <c r="S260" i="2"/>
  <c r="S270" i="2"/>
  <c r="P325" i="2"/>
  <c r="P326" i="2" s="1"/>
  <c r="P332" i="2"/>
  <c r="P327" i="2" l="1"/>
  <c r="P328" i="2"/>
  <c r="P329" i="2" s="1"/>
  <c r="P333" i="2"/>
  <c r="P334" i="2" s="1"/>
  <c r="P339" i="2" s="1"/>
  <c r="P335" i="2"/>
  <c r="P336" i="2" s="1"/>
  <c r="S274" i="2"/>
  <c r="S273" i="2"/>
  <c r="P330" i="2" l="1"/>
  <c r="P340" i="2"/>
  <c r="P342" i="2"/>
  <c r="P14" i="2"/>
  <c r="S277" i="2"/>
  <c r="S276" i="2"/>
  <c r="S279" i="2" s="1"/>
  <c r="S284" i="2" l="1"/>
  <c r="S285" i="2"/>
  <c r="P15" i="2"/>
  <c r="P17" i="2" s="1"/>
  <c r="P343" i="2"/>
  <c r="P23" i="2" s="1"/>
  <c r="P13" i="2"/>
  <c r="P22" i="2"/>
  <c r="S287" i="2" l="1"/>
  <c r="S288" i="2" s="1"/>
  <c r="S290" i="2"/>
  <c r="S291" i="2" s="1"/>
  <c r="P11" i="2"/>
  <c r="P12" i="2"/>
  <c r="P21" i="2"/>
  <c r="S294" i="2"/>
  <c r="S295" i="2" s="1"/>
  <c r="P345" i="2"/>
  <c r="P347" i="2" s="1"/>
  <c r="S296" i="2" l="1"/>
  <c r="S297" i="2" s="1"/>
  <c r="P34" i="2"/>
  <c r="P36" i="2"/>
  <c r="S292" i="2"/>
  <c r="S300" i="2"/>
  <c r="P351" i="2"/>
  <c r="P352" i="2"/>
  <c r="Q354" i="2"/>
  <c r="S289" i="2"/>
  <c r="S299" i="2"/>
  <c r="T240" i="2" l="1"/>
  <c r="S302" i="2"/>
  <c r="Q24" i="2"/>
  <c r="P38" i="2"/>
  <c r="P40" i="2" s="1"/>
  <c r="T242" i="2"/>
  <c r="S303" i="2"/>
  <c r="Q307" i="2" l="1"/>
  <c r="Q312" i="2" s="1"/>
  <c r="T245" i="2"/>
  <c r="Q306" i="2"/>
  <c r="Q310" i="2" s="1"/>
  <c r="T244" i="2"/>
  <c r="T248" i="2" l="1"/>
  <c r="T247" i="2"/>
  <c r="T250" i="2" s="1"/>
  <c r="T254" i="2" s="1"/>
  <c r="Q315" i="2"/>
  <c r="Q314" i="2"/>
  <c r="T285" i="2" l="1"/>
  <c r="T255" i="2"/>
  <c r="T256" i="2" s="1"/>
  <c r="T263" i="2"/>
  <c r="Q318" i="2"/>
  <c r="Q317" i="2"/>
  <c r="Q320" i="2" s="1"/>
  <c r="Q324" i="2" l="1"/>
  <c r="T257" i="2"/>
  <c r="T264" i="2"/>
  <c r="T265" i="2" s="1"/>
  <c r="T269" i="2" s="1"/>
  <c r="T258" i="2"/>
  <c r="T259" i="2" s="1"/>
  <c r="T273" i="2" l="1"/>
  <c r="Q332" i="2"/>
  <c r="Q325" i="2"/>
  <c r="Q326" i="2" s="1"/>
  <c r="T266" i="2"/>
  <c r="T267" i="2" s="1"/>
  <c r="T270" i="2" s="1"/>
  <c r="T260" i="2"/>
  <c r="T274" i="2" l="1"/>
  <c r="Q327" i="2"/>
  <c r="Q328" i="2"/>
  <c r="Q329" i="2" s="1"/>
  <c r="T277" i="2"/>
  <c r="T294" i="2" s="1"/>
  <c r="T276" i="2"/>
  <c r="T279" i="2" s="1"/>
  <c r="Q333" i="2"/>
  <c r="Q334" i="2" s="1"/>
  <c r="Q339" i="2" s="1"/>
  <c r="Q335" i="2" l="1"/>
  <c r="Q336" i="2" s="1"/>
  <c r="T284" i="2"/>
  <c r="T295" i="2"/>
  <c r="T296" i="2"/>
  <c r="T297" i="2" s="1"/>
  <c r="Q342" i="2"/>
  <c r="Q14" i="2"/>
  <c r="Q330" i="2"/>
  <c r="Q340" i="2"/>
  <c r="Q13" i="2" l="1"/>
  <c r="Q22" i="2"/>
  <c r="Q343" i="2"/>
  <c r="Q23" i="2" s="1"/>
  <c r="Q15" i="2"/>
  <c r="Q17" i="2" s="1"/>
  <c r="T287" i="2"/>
  <c r="T288" i="2" s="1"/>
  <c r="T290" i="2" l="1"/>
  <c r="T291" i="2" s="1"/>
  <c r="Q11" i="2"/>
  <c r="Q12" i="2"/>
  <c r="T292" i="2"/>
  <c r="T300" i="2"/>
  <c r="Q21" i="2"/>
  <c r="Q345" i="2"/>
  <c r="Q347" i="2" s="1"/>
  <c r="T289" i="2"/>
  <c r="T299" i="2"/>
  <c r="Q352" i="2" l="1"/>
  <c r="R354" i="2"/>
  <c r="Q351" i="2"/>
  <c r="T303" i="2"/>
  <c r="U242" i="2"/>
  <c r="T302" i="2"/>
  <c r="U240" i="2"/>
  <c r="Q34" i="2"/>
  <c r="Q36" i="2"/>
  <c r="R306" i="2" l="1"/>
  <c r="R310" i="2" s="1"/>
  <c r="U244" i="2"/>
  <c r="U245" i="2"/>
  <c r="R307" i="2"/>
  <c r="R312" i="2" s="1"/>
  <c r="R24" i="2"/>
  <c r="Q38" i="2"/>
  <c r="Q40" i="2" s="1"/>
  <c r="R314" i="2" l="1"/>
  <c r="U248" i="2"/>
  <c r="U247" i="2"/>
  <c r="U250" i="2" s="1"/>
  <c r="U254" i="2" s="1"/>
  <c r="R315" i="2"/>
  <c r="U263" i="2" l="1"/>
  <c r="U285" i="2"/>
  <c r="U255" i="2"/>
  <c r="U256" i="2" s="1"/>
  <c r="R318" i="2"/>
  <c r="R317" i="2"/>
  <c r="R320" i="2" s="1"/>
  <c r="R324" i="2" l="1"/>
  <c r="U257" i="2"/>
  <c r="U258" i="2"/>
  <c r="U259" i="2" s="1"/>
  <c r="U264" i="2"/>
  <c r="U265" i="2" s="1"/>
  <c r="U269" i="2" s="1"/>
  <c r="U260" i="2" l="1"/>
  <c r="U273" i="2"/>
  <c r="U266" i="2"/>
  <c r="U267" i="2" s="1"/>
  <c r="U270" i="2" s="1"/>
  <c r="R325" i="2"/>
  <c r="R326" i="2" s="1"/>
  <c r="R332" i="2"/>
  <c r="U274" i="2" l="1"/>
  <c r="R328" i="2"/>
  <c r="R329" i="2" s="1"/>
  <c r="R327" i="2"/>
  <c r="U277" i="2"/>
  <c r="U294" i="2" s="1"/>
  <c r="U276" i="2"/>
  <c r="U279" i="2" s="1"/>
  <c r="R333" i="2"/>
  <c r="R334" i="2" s="1"/>
  <c r="R339" i="2" s="1"/>
  <c r="R14" i="2" l="1"/>
  <c r="R342" i="2"/>
  <c r="R330" i="2"/>
  <c r="U295" i="2"/>
  <c r="U296" i="2"/>
  <c r="U297" i="2" s="1"/>
  <c r="U284" i="2"/>
  <c r="R335" i="2"/>
  <c r="R336" i="2" s="1"/>
  <c r="R340" i="2" s="1"/>
  <c r="R343" i="2" l="1"/>
  <c r="R23" i="2" s="1"/>
  <c r="R15" i="2"/>
  <c r="R17" i="2" s="1"/>
  <c r="R22" i="2"/>
  <c r="R21" i="2" s="1"/>
  <c r="R345" i="2"/>
  <c r="R347" i="2" s="1"/>
  <c r="R13" i="2"/>
  <c r="U287" i="2"/>
  <c r="U288" i="2" s="1"/>
  <c r="R352" i="2" l="1"/>
  <c r="R351" i="2"/>
  <c r="S354" i="2"/>
  <c r="U289" i="2"/>
  <c r="U299" i="2"/>
  <c r="R12" i="2"/>
  <c r="R11" i="2"/>
  <c r="R34" i="2"/>
  <c r="R36" i="2"/>
  <c r="U290" i="2"/>
  <c r="U291" i="2" s="1"/>
  <c r="U292" i="2" l="1"/>
  <c r="U300" i="2"/>
  <c r="U302" i="2"/>
  <c r="V240" i="2"/>
  <c r="S24" i="2"/>
  <c r="R38" i="2"/>
  <c r="R40" i="2" s="1"/>
  <c r="U303" i="2" l="1"/>
  <c r="V242" i="2"/>
  <c r="V244" i="2"/>
  <c r="S306" i="2"/>
  <c r="S310" i="2" s="1"/>
  <c r="S314" i="2" l="1"/>
  <c r="V245" i="2"/>
  <c r="V247" i="2" s="1"/>
  <c r="V250" i="2" s="1"/>
  <c r="V254" i="2" s="1"/>
  <c r="S307" i="2"/>
  <c r="S312" i="2" s="1"/>
  <c r="V263" i="2" l="1"/>
  <c r="V285" i="2"/>
  <c r="V248" i="2"/>
  <c r="V255" i="2" s="1"/>
  <c r="S315" i="2"/>
  <c r="S318" i="2" s="1"/>
  <c r="S317" i="2" l="1"/>
  <c r="S320" i="2" s="1"/>
  <c r="V256" i="2"/>
  <c r="V258" i="2"/>
  <c r="V259" i="2" s="1"/>
  <c r="V264" i="2"/>
  <c r="V265" i="2" s="1"/>
  <c r="S324" i="2" l="1"/>
  <c r="S332" i="2" s="1"/>
  <c r="V266" i="2"/>
  <c r="V267" i="2" s="1"/>
  <c r="V270" i="2" s="1"/>
  <c r="V260" i="2"/>
  <c r="V257" i="2"/>
  <c r="V269" i="2"/>
  <c r="S325" i="2" l="1"/>
  <c r="S326" i="2" s="1"/>
  <c r="S327" i="2" s="1"/>
  <c r="V274" i="2"/>
  <c r="S333" i="2"/>
  <c r="S334" i="2" s="1"/>
  <c r="V273" i="2"/>
  <c r="S339" i="2" l="1"/>
  <c r="S342" i="2" s="1"/>
  <c r="S328" i="2"/>
  <c r="S329" i="2" s="1"/>
  <c r="S335" i="2"/>
  <c r="S336" i="2" s="1"/>
  <c r="V277" i="2"/>
  <c r="V294" i="2" s="1"/>
  <c r="V276" i="2"/>
  <c r="V279" i="2" s="1"/>
  <c r="S340" i="2" l="1"/>
  <c r="S330" i="2"/>
  <c r="S14" i="2"/>
  <c r="S13" i="2" s="1"/>
  <c r="V295" i="2"/>
  <c r="V296" i="2"/>
  <c r="V297" i="2" s="1"/>
  <c r="V284" i="2"/>
  <c r="S22" i="2"/>
  <c r="S343" i="2"/>
  <c r="S23" i="2" s="1"/>
  <c r="S15" i="2"/>
  <c r="S17" i="2" l="1"/>
  <c r="S21" i="2"/>
  <c r="S345" i="2"/>
  <c r="S347" i="2" s="1"/>
  <c r="S11" i="2"/>
  <c r="S12" i="2"/>
  <c r="V287" i="2"/>
  <c r="V288" i="2" s="1"/>
  <c r="V289" i="2" l="1"/>
  <c r="V299" i="2"/>
  <c r="S352" i="2"/>
  <c r="T354" i="2"/>
  <c r="S351" i="2"/>
  <c r="V290" i="2"/>
  <c r="V291" i="2" s="1"/>
  <c r="S34" i="2"/>
  <c r="S36" i="2"/>
  <c r="V302" i="2" l="1"/>
  <c r="W240" i="2"/>
  <c r="V292" i="2"/>
  <c r="V300" i="2"/>
  <c r="S38" i="2"/>
  <c r="S40" i="2" s="1"/>
  <c r="T24" i="2"/>
  <c r="W244" i="2" l="1"/>
  <c r="V303" i="2"/>
  <c r="W242" i="2"/>
  <c r="T306" i="2"/>
  <c r="T310" i="2" s="1"/>
  <c r="T314" i="2" l="1"/>
  <c r="W245" i="2"/>
  <c r="W248" i="2" s="1"/>
  <c r="T307" i="2"/>
  <c r="T312" i="2" s="1"/>
  <c r="W247" i="2" l="1"/>
  <c r="W250" i="2" s="1"/>
  <c r="W254" i="2" s="1"/>
  <c r="T315" i="2"/>
  <c r="T317" i="2" s="1"/>
  <c r="T320" i="2" s="1"/>
  <c r="T318" i="2" l="1"/>
  <c r="T324" i="2"/>
  <c r="W263" i="2"/>
  <c r="W285" i="2"/>
  <c r="W255" i="2"/>
  <c r="W256" i="2" s="1"/>
  <c r="W257" i="2" l="1"/>
  <c r="T325" i="2"/>
  <c r="T326" i="2" s="1"/>
  <c r="T332" i="2"/>
  <c r="W258" i="2"/>
  <c r="W259" i="2" s="1"/>
  <c r="W264" i="2"/>
  <c r="W265" i="2" s="1"/>
  <c r="W269" i="2" s="1"/>
  <c r="W273" i="2" l="1"/>
  <c r="T333" i="2"/>
  <c r="T334" i="2" s="1"/>
  <c r="T339" i="2" s="1"/>
  <c r="T327" i="2"/>
  <c r="T328" i="2"/>
  <c r="T329" i="2" s="1"/>
  <c r="W260" i="2"/>
  <c r="W266" i="2"/>
  <c r="W267" i="2" s="1"/>
  <c r="W270" i="2" s="1"/>
  <c r="T335" i="2" l="1"/>
  <c r="T336" i="2" s="1"/>
  <c r="T340" i="2" s="1"/>
  <c r="W274" i="2"/>
  <c r="W277" i="2" s="1"/>
  <c r="W294" i="2" s="1"/>
  <c r="T342" i="2"/>
  <c r="T14" i="2"/>
  <c r="T330" i="2"/>
  <c r="W276" i="2" l="1"/>
  <c r="W279" i="2" s="1"/>
  <c r="W284" i="2" s="1"/>
  <c r="T343" i="2"/>
  <c r="T23" i="2" s="1"/>
  <c r="T15" i="2"/>
  <c r="T17" i="2" s="1"/>
  <c r="T13" i="2"/>
  <c r="W295" i="2"/>
  <c r="W296" i="2"/>
  <c r="W297" i="2" s="1"/>
  <c r="T22" i="2"/>
  <c r="T345" i="2" l="1"/>
  <c r="T347" i="2" s="1"/>
  <c r="T351" i="2" s="1"/>
  <c r="T12" i="2"/>
  <c r="T11" i="2"/>
  <c r="W287" i="2"/>
  <c r="W288" i="2" s="1"/>
  <c r="W290" i="2"/>
  <c r="W291" i="2" s="1"/>
  <c r="T21" i="2"/>
  <c r="T352" i="2" l="1"/>
  <c r="U354" i="2"/>
  <c r="W289" i="2"/>
  <c r="W299" i="2"/>
  <c r="W292" i="2"/>
  <c r="W300" i="2"/>
  <c r="T34" i="2"/>
  <c r="T36" i="2"/>
  <c r="T38" i="2" l="1"/>
  <c r="T40" i="2" s="1"/>
  <c r="U24" i="2"/>
  <c r="W302" i="2"/>
  <c r="X240" i="2"/>
  <c r="W303" i="2"/>
  <c r="X242" i="2"/>
  <c r="X245" i="2" l="1"/>
  <c r="X244" i="2"/>
  <c r="U307" i="2"/>
  <c r="U312" i="2" s="1"/>
  <c r="U306" i="2"/>
  <c r="U310" i="2" s="1"/>
  <c r="U315" i="2" l="1"/>
  <c r="X248" i="2"/>
  <c r="X247" i="2"/>
  <c r="X250" i="2" s="1"/>
  <c r="X254" i="2" s="1"/>
  <c r="U314" i="2"/>
  <c r="U318" i="2" l="1"/>
  <c r="U317" i="2"/>
  <c r="U320" i="2" s="1"/>
  <c r="X285" i="2"/>
  <c r="X263" i="2"/>
  <c r="X255" i="2"/>
  <c r="X256" i="2" s="1"/>
  <c r="X264" i="2" l="1"/>
  <c r="X265" i="2" s="1"/>
  <c r="X266" i="2"/>
  <c r="X267" i="2" s="1"/>
  <c r="U324" i="2"/>
  <c r="X257" i="2"/>
  <c r="X269" i="2"/>
  <c r="X258" i="2"/>
  <c r="X259" i="2" s="1"/>
  <c r="X273" i="2" l="1"/>
  <c r="U325" i="2"/>
  <c r="U326" i="2" s="1"/>
  <c r="U332" i="2"/>
  <c r="X260" i="2"/>
  <c r="X270" i="2"/>
  <c r="X274" i="2" l="1"/>
  <c r="X277" i="2" s="1"/>
  <c r="X294" i="2" s="1"/>
  <c r="U327" i="2"/>
  <c r="U333" i="2"/>
  <c r="U334" i="2" s="1"/>
  <c r="U339" i="2" s="1"/>
  <c r="U328" i="2"/>
  <c r="U329" i="2" s="1"/>
  <c r="X276" i="2"/>
  <c r="X279" i="2" s="1"/>
  <c r="U14" i="2" l="1"/>
  <c r="U342" i="2"/>
  <c r="X295" i="2"/>
  <c r="X296" i="2"/>
  <c r="X297" i="2" s="1"/>
  <c r="X284" i="2"/>
  <c r="U330" i="2"/>
  <c r="U335" i="2"/>
  <c r="U336" i="2" s="1"/>
  <c r="U340" i="2" s="1"/>
  <c r="U15" i="2" l="1"/>
  <c r="U343" i="2"/>
  <c r="U23" i="2" s="1"/>
  <c r="X287" i="2"/>
  <c r="X288" i="2" s="1"/>
  <c r="U17" i="2"/>
  <c r="U13" i="2"/>
  <c r="U22" i="2"/>
  <c r="X290" i="2" l="1"/>
  <c r="X291" i="2" s="1"/>
  <c r="U345" i="2"/>
  <c r="U347" i="2" s="1"/>
  <c r="V354" i="2" s="1"/>
  <c r="X289" i="2"/>
  <c r="X299" i="2"/>
  <c r="U21" i="2"/>
  <c r="U11" i="2"/>
  <c r="U12" i="2"/>
  <c r="X292" i="2"/>
  <c r="X300" i="2"/>
  <c r="U351" i="2" l="1"/>
  <c r="U352" i="2"/>
  <c r="U34" i="2"/>
  <c r="U36" i="2"/>
  <c r="X302" i="2"/>
  <c r="Y240" i="2"/>
  <c r="X303" i="2"/>
  <c r="Y242" i="2"/>
  <c r="Y245" i="2" l="1"/>
  <c r="U38" i="2"/>
  <c r="U40" i="2" s="1"/>
  <c r="V24" i="2"/>
  <c r="V307" i="2"/>
  <c r="V312" i="2" s="1"/>
  <c r="Y244" i="2"/>
  <c r="V306" i="2"/>
  <c r="V310" i="2" s="1"/>
  <c r="V314" i="2" l="1"/>
  <c r="V315" i="2"/>
  <c r="Y248" i="2"/>
  <c r="Y247" i="2"/>
  <c r="Y250" i="2" s="1"/>
  <c r="Y254" i="2" s="1"/>
  <c r="V317" i="2" l="1"/>
  <c r="V320" i="2" s="1"/>
  <c r="V318" i="2"/>
  <c r="Y263" i="2"/>
  <c r="Y255" i="2"/>
  <c r="Y256" i="2" s="1"/>
  <c r="Y285" i="2"/>
  <c r="Y257" i="2" l="1"/>
  <c r="Y258" i="2"/>
  <c r="Y259" i="2" s="1"/>
  <c r="Y264" i="2"/>
  <c r="Y265" i="2" s="1"/>
  <c r="Y269" i="2" s="1"/>
  <c r="V324" i="2"/>
  <c r="Y266" i="2" l="1"/>
  <c r="Y267" i="2" s="1"/>
  <c r="Y270" i="2" s="1"/>
  <c r="V325" i="2"/>
  <c r="V326" i="2" s="1"/>
  <c r="V332" i="2"/>
  <c r="Y260" i="2"/>
  <c r="Y273" i="2"/>
  <c r="V328" i="2" l="1"/>
  <c r="V329" i="2" s="1"/>
  <c r="Y274" i="2"/>
  <c r="Y276" i="2" s="1"/>
  <c r="Y279" i="2" s="1"/>
  <c r="Y284" i="2" s="1"/>
  <c r="V333" i="2"/>
  <c r="V334" i="2" s="1"/>
  <c r="V339" i="2" s="1"/>
  <c r="V330" i="2"/>
  <c r="V327" i="2"/>
  <c r="V335" i="2" l="1"/>
  <c r="V336" i="2" s="1"/>
  <c r="V340" i="2" s="1"/>
  <c r="Y277" i="2"/>
  <c r="Y294" i="2" s="1"/>
  <c r="Y296" i="2" s="1"/>
  <c r="Y297" i="2" s="1"/>
  <c r="V15" i="2"/>
  <c r="V343" i="2"/>
  <c r="V23" i="2" s="1"/>
  <c r="V342" i="2"/>
  <c r="V14" i="2"/>
  <c r="Y287" i="2"/>
  <c r="Y288" i="2" s="1"/>
  <c r="Y295" i="2"/>
  <c r="Y290" i="2" l="1"/>
  <c r="Y291" i="2" s="1"/>
  <c r="Y292" i="2"/>
  <c r="Y300" i="2"/>
  <c r="Y303" i="2" s="1"/>
  <c r="Y289" i="2"/>
  <c r="Y299" i="2"/>
  <c r="Y302" i="2" s="1"/>
  <c r="V17" i="2"/>
  <c r="V13" i="2"/>
  <c r="V22" i="2"/>
  <c r="V21" i="2" s="1"/>
  <c r="V345" i="2"/>
  <c r="V347" i="2" s="1"/>
  <c r="V34" i="2" l="1"/>
  <c r="V36" i="2"/>
  <c r="V11" i="2"/>
  <c r="V12" i="2"/>
  <c r="Y307" i="2"/>
  <c r="W307" i="2"/>
  <c r="W312" i="2" s="1"/>
  <c r="X307" i="2"/>
  <c r="V351" i="2"/>
  <c r="W354" i="2"/>
  <c r="V352" i="2"/>
  <c r="Y306" i="2"/>
  <c r="X306" i="2"/>
  <c r="W306" i="2"/>
  <c r="W310" i="2" s="1"/>
  <c r="W315" i="2" l="1"/>
  <c r="W314" i="2"/>
  <c r="V38" i="2"/>
  <c r="V40" i="2" s="1"/>
  <c r="W24" i="2"/>
  <c r="W317" i="2" l="1"/>
  <c r="W320" i="2" s="1"/>
  <c r="W318" i="2"/>
  <c r="W324" i="2" l="1"/>
  <c r="W332" i="2" l="1"/>
  <c r="W325" i="2"/>
  <c r="W326" i="2" s="1"/>
  <c r="W327" i="2" l="1"/>
  <c r="W328" i="2"/>
  <c r="W329" i="2" s="1"/>
  <c r="W333" i="2"/>
  <c r="W334" i="2" s="1"/>
  <c r="W339" i="2" s="1"/>
  <c r="W335" i="2" l="1"/>
  <c r="W336" i="2" s="1"/>
  <c r="W340" i="2" s="1"/>
  <c r="W330" i="2"/>
  <c r="W14" i="2"/>
  <c r="X310" i="2"/>
  <c r="W342" i="2"/>
  <c r="W343" i="2" l="1"/>
  <c r="W23" i="2" s="1"/>
  <c r="X312" i="2"/>
  <c r="W15" i="2"/>
  <c r="W17" i="2" s="1"/>
  <c r="W22" i="2"/>
  <c r="X314" i="2"/>
  <c r="W13" i="2"/>
  <c r="W345" i="2" l="1"/>
  <c r="W347" i="2" s="1"/>
  <c r="W352" i="2" s="1"/>
  <c r="W21" i="2"/>
  <c r="W36" i="2" s="1"/>
  <c r="W11" i="2"/>
  <c r="W12" i="2"/>
  <c r="X315" i="2"/>
  <c r="X318" i="2" s="1"/>
  <c r="W351" i="2" l="1"/>
  <c r="W34" i="2"/>
  <c r="X354" i="2"/>
  <c r="X317" i="2"/>
  <c r="X320" i="2" s="1"/>
  <c r="X324" i="2" s="1"/>
  <c r="X24" i="2"/>
  <c r="W38" i="2"/>
  <c r="W40" i="2" s="1"/>
  <c r="X40" i="2" l="1"/>
  <c r="X325" i="2"/>
  <c r="X326" i="2" s="1"/>
  <c r="X332" i="2"/>
  <c r="X333" i="2" l="1"/>
  <c r="X334" i="2" s="1"/>
  <c r="X339" i="2" s="1"/>
  <c r="X327" i="2"/>
  <c r="X328" i="2"/>
  <c r="X329" i="2" s="1"/>
  <c r="Y310" i="2" l="1"/>
  <c r="X342" i="2"/>
  <c r="X14" i="2"/>
  <c r="X330" i="2"/>
  <c r="X335" i="2"/>
  <c r="X336" i="2" s="1"/>
  <c r="X340" i="2" s="1"/>
  <c r="X15" i="2" l="1"/>
  <c r="X17" i="2" s="1"/>
  <c r="X343" i="2"/>
  <c r="X23" i="2" s="1"/>
  <c r="Y312" i="2"/>
  <c r="X13" i="2"/>
  <c r="X22" i="2"/>
  <c r="Y314" i="2"/>
  <c r="X345" i="2" l="1"/>
  <c r="X347" i="2" s="1"/>
  <c r="X21" i="2"/>
  <c r="X11" i="2"/>
  <c r="X12" i="2"/>
  <c r="Y315" i="2"/>
  <c r="Y317" i="2" s="1"/>
  <c r="Y320" i="2" s="1"/>
  <c r="Y40" i="2" l="1"/>
  <c r="Y324" i="2"/>
  <c r="Y318" i="2"/>
  <c r="X34" i="2"/>
  <c r="X36" i="2"/>
  <c r="X351" i="2"/>
  <c r="Y354" i="2"/>
  <c r="X352" i="2"/>
  <c r="Y325" i="2" l="1"/>
  <c r="Y326" i="2" s="1"/>
  <c r="Y332" i="2"/>
  <c r="X38" i="2"/>
  <c r="Y24" i="2"/>
  <c r="Y327" i="2" l="1"/>
  <c r="Y333" i="2"/>
  <c r="Y334" i="2" s="1"/>
  <c r="Y339" i="2" s="1"/>
  <c r="Y328" i="2"/>
  <c r="Y329" i="2" s="1"/>
  <c r="Y342" i="2" l="1"/>
  <c r="Y14" i="2"/>
  <c r="Y330" i="2"/>
  <c r="Y335" i="2"/>
  <c r="Y336" i="2" s="1"/>
  <c r="Y340" i="2" s="1"/>
  <c r="Y15" i="2" l="1"/>
  <c r="Y343" i="2"/>
  <c r="Y23" i="2" s="1"/>
  <c r="Y13" i="2"/>
  <c r="Y17" i="2"/>
  <c r="Y22" i="2"/>
  <c r="Y21" i="2" l="1"/>
  <c r="Y36" i="2" s="1"/>
  <c r="Y38" i="2" s="1"/>
  <c r="Y345" i="2"/>
  <c r="Y347" i="2" s="1"/>
  <c r="Y351" i="2" s="1"/>
  <c r="Y11" i="2"/>
  <c r="Y12" i="2"/>
  <c r="Y352" i="2" l="1"/>
  <c r="Y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 User</author>
    <author>EFC</author>
    <author>UNC</author>
    <author>L. Eric Hallman</author>
  </authors>
  <commentList>
    <comment ref="B6" authorId="0" shapeId="0" xr:uid="{00000000-0006-0000-0200-000001000000}">
      <text>
        <r>
          <rPr>
            <b/>
            <sz val="9"/>
            <color indexed="81"/>
            <rFont val="Tahoma"/>
            <family val="2"/>
          </rPr>
          <t>EFC:</t>
        </r>
        <r>
          <rPr>
            <sz val="9"/>
            <color indexed="81"/>
            <rFont val="Tahoma"/>
            <family val="2"/>
          </rPr>
          <t xml:space="preserve">
You </t>
        </r>
        <r>
          <rPr>
            <u/>
            <sz val="9"/>
            <color indexed="81"/>
            <rFont val="Tahoma"/>
            <family val="2"/>
          </rPr>
          <t>must</t>
        </r>
        <r>
          <rPr>
            <sz val="9"/>
            <color indexed="81"/>
            <rFont val="Tahoma"/>
            <family val="2"/>
          </rPr>
          <t xml:space="preserve"> enter a project name or description for each project, otherwise the error-checking codes will miss any mistakes in the corresponding line.</t>
        </r>
      </text>
    </comment>
    <comment ref="C6" authorId="1" shapeId="0" xr:uid="{00000000-0006-0000-0200-000002000000}">
      <text>
        <r>
          <rPr>
            <b/>
            <sz val="10"/>
            <color indexed="81"/>
            <rFont val="Tahoma"/>
            <family val="2"/>
          </rPr>
          <t>EFC:</t>
        </r>
        <r>
          <rPr>
            <sz val="10"/>
            <color indexed="81"/>
            <rFont val="Tahoma"/>
            <family val="2"/>
          </rPr>
          <t xml:space="preserve">
Indicate the year that construction and expenditures should start. This decision has a major impact on cash flow as well as total project costs. Only projects that begin construction in the next 20 years can be included in this CIP (excluding the current fiscal year).</t>
        </r>
      </text>
    </comment>
    <comment ref="D6" authorId="2" shapeId="0" xr:uid="{00000000-0006-0000-0200-000003000000}">
      <text>
        <r>
          <rPr>
            <b/>
            <sz val="10"/>
            <color indexed="81"/>
            <rFont val="Tahoma"/>
            <family val="2"/>
          </rPr>
          <t xml:space="preserve">EFC:
</t>
        </r>
        <r>
          <rPr>
            <sz val="10"/>
            <color indexed="81"/>
            <rFont val="Tahoma"/>
            <family val="2"/>
          </rPr>
          <t>Specify the number of years over which construction expenditures will be made.</t>
        </r>
      </text>
    </comment>
    <comment ref="E6" authorId="1" shapeId="0" xr:uid="{00000000-0006-0000-0200-000004000000}">
      <text>
        <r>
          <rPr>
            <b/>
            <sz val="10"/>
            <color indexed="81"/>
            <rFont val="Tahoma"/>
            <family val="2"/>
          </rPr>
          <t>EFC:</t>
        </r>
        <r>
          <rPr>
            <sz val="10"/>
            <color indexed="81"/>
            <rFont val="Tahoma"/>
            <family val="2"/>
          </rPr>
          <t xml:space="preserve">
Enter the estimated total construction cost in </t>
        </r>
        <r>
          <rPr>
            <u/>
            <sz val="10"/>
            <color indexed="81"/>
            <rFont val="Tahoma"/>
            <family val="2"/>
          </rPr>
          <t>EITHER</t>
        </r>
        <r>
          <rPr>
            <sz val="10"/>
            <color indexed="81"/>
            <rFont val="Tahoma"/>
            <family val="2"/>
          </rPr>
          <t xml:space="preserve">:
a) what you expect the cost to be in the start year of the project construction (obtained from a cost study, engineering report, etc.)
</t>
        </r>
        <r>
          <rPr>
            <u/>
            <sz val="10"/>
            <color indexed="81"/>
            <rFont val="Tahoma"/>
            <family val="2"/>
          </rPr>
          <t>OR</t>
        </r>
        <r>
          <rPr>
            <sz val="10"/>
            <color indexed="81"/>
            <rFont val="Tahoma"/>
            <family val="2"/>
          </rPr>
          <t xml:space="preserve"> 
b) what the project would cost today, in the current fiscal year. These costs will be inflated by the rate you specify in the next column.
</t>
        </r>
      </text>
    </comment>
    <comment ref="G6" authorId="1" shapeId="0" xr:uid="{00000000-0006-0000-0200-000005000000}">
      <text>
        <r>
          <rPr>
            <b/>
            <sz val="10"/>
            <color indexed="81"/>
            <rFont val="Tahoma"/>
            <family val="2"/>
          </rPr>
          <t>EFC:</t>
        </r>
        <r>
          <rPr>
            <sz val="10"/>
            <color indexed="81"/>
            <rFont val="Tahoma"/>
            <family val="2"/>
          </rPr>
          <t xml:space="preserve">
Construction costs have risen dramatically above inflation in the 2000's before the 2008 recession. Since the recession, construction costs have continued to rise but at a more moderate rate. CIP project estimates should be inflated to make sure future project cost is as accurate as possible.
Between 2002 and 2007 the average inflation rate for construction costs (the Construction Cost Index) was 5.1%/year. Between 2009 and 2011, the average rate was 2.4%/year.
The Construction Cost Index can be obtained from http://www.usbr.gov/pmts/estimate/cost_trend.html or http://www.nrcs.usda.gov/wps/portal/nrcs/main/national/technical/econ/prices or from ENR directly.
</t>
        </r>
      </text>
    </comment>
    <comment ref="H6" authorId="1" shapeId="0" xr:uid="{00000000-0006-0000-0200-000006000000}">
      <text>
        <r>
          <rPr>
            <b/>
            <sz val="10"/>
            <color indexed="81"/>
            <rFont val="Tahoma"/>
            <family val="2"/>
          </rPr>
          <t xml:space="preserve">EFC:
    DO NOT EDIT
</t>
        </r>
        <r>
          <rPr>
            <sz val="10"/>
            <color indexed="81"/>
            <rFont val="Tahoma"/>
            <family val="2"/>
          </rPr>
          <t>This is the estimated construction cost inflated to the project start year.</t>
        </r>
      </text>
    </comment>
    <comment ref="I6" authorId="1" shapeId="0" xr:uid="{00000000-0006-0000-0200-000007000000}">
      <text>
        <r>
          <rPr>
            <b/>
            <sz val="10"/>
            <color indexed="81"/>
            <rFont val="Tahoma"/>
            <family val="2"/>
          </rPr>
          <t>EFC:</t>
        </r>
        <r>
          <rPr>
            <sz val="10"/>
            <color indexed="81"/>
            <rFont val="Tahoma"/>
            <family val="2"/>
          </rPr>
          <t xml:space="preserve">
Enter the amount of grant funds that will be applied to the construction cost.</t>
        </r>
      </text>
    </comment>
    <comment ref="J6" authorId="1" shapeId="0" xr:uid="{00000000-0006-0000-0200-000008000000}">
      <text>
        <r>
          <rPr>
            <b/>
            <sz val="10"/>
            <color indexed="81"/>
            <rFont val="Tahoma"/>
            <family val="2"/>
          </rPr>
          <t>EFC:
     DO NOT EDIT</t>
        </r>
        <r>
          <rPr>
            <sz val="10"/>
            <color indexed="81"/>
            <rFont val="Tahoma"/>
            <family val="2"/>
          </rPr>
          <t xml:space="preserve">
Cost Inflated to Project Start Year minus grants applied at time of construction.</t>
        </r>
      </text>
    </comment>
    <comment ref="K6" authorId="1" shapeId="0" xr:uid="{00000000-0006-0000-0200-000009000000}">
      <text>
        <r>
          <rPr>
            <b/>
            <sz val="10"/>
            <color indexed="81"/>
            <rFont val="Tahoma"/>
            <family val="2"/>
          </rPr>
          <t>EFC:</t>
        </r>
        <r>
          <rPr>
            <sz val="10"/>
            <color indexed="81"/>
            <rFont val="Tahoma"/>
            <family val="2"/>
          </rPr>
          <t xml:space="preserve">
Choose the financing method: 
"Debt Financing" (specify the terms of debt)
 or 
"Capital Reserves" if will use reserves to pay for this project. The model presumes you will start raising rates to build up your reserve balance as needed, and then pay it evenly across all years of construction for this project.
If a project has a debt financed component AND a capital reserve-financed component, split the project into two and enter the debt financed portion in one line and the capital reserve-financed portion in another.</t>
        </r>
      </text>
    </comment>
    <comment ref="L6" authorId="1" shapeId="0" xr:uid="{00000000-0006-0000-0200-00000A000000}">
      <text>
        <r>
          <rPr>
            <b/>
            <sz val="10"/>
            <color indexed="81"/>
            <rFont val="Tahoma"/>
            <family val="2"/>
          </rPr>
          <t>EFC:</t>
        </r>
        <r>
          <rPr>
            <sz val="10"/>
            <color indexed="81"/>
            <rFont val="Tahoma"/>
            <family val="2"/>
          </rPr>
          <t xml:space="preserve">
If the project is to be debt financed, enter the loan term. Leave blank or enter 0 if the project is financed from capital reserves.</t>
        </r>
      </text>
    </comment>
    <comment ref="M6" authorId="1" shapeId="0" xr:uid="{00000000-0006-0000-0200-00000B000000}">
      <text>
        <r>
          <rPr>
            <b/>
            <sz val="10"/>
            <color indexed="81"/>
            <rFont val="Tahoma"/>
            <family val="2"/>
          </rPr>
          <t xml:space="preserve">EFC:
</t>
        </r>
        <r>
          <rPr>
            <sz val="10"/>
            <color indexed="81"/>
            <rFont val="Tahoma"/>
            <family val="2"/>
          </rPr>
          <t>If the project is to be debt financed, enter the loan interest rate. Leave blank or enter 0 if the project is financed from capital reserves.</t>
        </r>
      </text>
    </comment>
    <comment ref="N6" authorId="1" shapeId="0" xr:uid="{00000000-0006-0000-0200-00000C000000}">
      <text>
        <r>
          <rPr>
            <b/>
            <sz val="10"/>
            <color indexed="81"/>
            <rFont val="Tahoma"/>
            <family val="2"/>
          </rPr>
          <t>EFC:</t>
        </r>
        <r>
          <rPr>
            <sz val="10"/>
            <color indexed="81"/>
            <rFont val="Tahoma"/>
            <family val="2"/>
          </rPr>
          <t xml:space="preserve">
If Capital Reserves is selected as the financing mechanism for this project, enter the first year in which to begin allocating reserves for this project. The first year of allocation must fall before or on the project start year (you have to start saving money BEFORE the project starts). Allocations will be made every year from the first year of allocations through the start year of the project, including the start year.
Project expenditures, however, will only occur during the actual years of construction for the project.</t>
        </r>
      </text>
    </comment>
    <comment ref="Q6" authorId="0" shapeId="0" xr:uid="{00000000-0006-0000-0200-00000D000000}">
      <text>
        <r>
          <rPr>
            <b/>
            <sz val="9"/>
            <color indexed="81"/>
            <rFont val="Tahoma"/>
            <family val="2"/>
          </rPr>
          <t>EFC:</t>
        </r>
        <r>
          <rPr>
            <sz val="9"/>
            <color indexed="81"/>
            <rFont val="Tahoma"/>
            <family val="2"/>
          </rPr>
          <t xml:space="preserve">
First year of capital reserve allocation if cash-financed.
Allocation means the money remains inside the reserve fund, but is promised for a capital project. Nothing is "paid" yet.</t>
        </r>
      </text>
    </comment>
    <comment ref="T6" authorId="3" shapeId="0" xr:uid="{00000000-0006-0000-0200-00000E000000}">
      <text>
        <r>
          <rPr>
            <b/>
            <sz val="8"/>
            <color indexed="81"/>
            <rFont val="Tahoma"/>
            <family val="2"/>
          </rPr>
          <t xml:space="preserve">EFC:
</t>
        </r>
        <r>
          <rPr>
            <sz val="9"/>
            <color indexed="81"/>
            <rFont val="Tahoma"/>
            <family val="2"/>
          </rPr>
          <t>If capital reserves, then it is the final project year
If debt financing, then it is the last year of financing term, which began in the first year of construction.</t>
        </r>
        <r>
          <rPr>
            <sz val="8"/>
            <color indexed="81"/>
            <rFont val="Tahoma"/>
            <family val="2"/>
          </rPr>
          <t xml:space="preserve">
</t>
        </r>
      </text>
    </comment>
    <comment ref="U6" authorId="0" shapeId="0" xr:uid="{00000000-0006-0000-0200-00000F000000}">
      <text>
        <r>
          <rPr>
            <b/>
            <sz val="9"/>
            <color indexed="81"/>
            <rFont val="Tahoma"/>
            <family val="2"/>
          </rPr>
          <t>EFC:</t>
        </r>
        <r>
          <rPr>
            <sz val="9"/>
            <color indexed="81"/>
            <rFont val="Tahoma"/>
            <family val="2"/>
          </rPr>
          <t xml:space="preserve">
Start of project - First year of capital reserve allocations</t>
        </r>
      </text>
    </comment>
    <comment ref="V6" authorId="3" shapeId="0" xr:uid="{00000000-0006-0000-0200-000010000000}">
      <text>
        <r>
          <rPr>
            <b/>
            <sz val="8"/>
            <color indexed="81"/>
            <rFont val="Tahoma"/>
            <family val="2"/>
          </rPr>
          <t xml:space="preserve">EFC: 
</t>
        </r>
        <r>
          <rPr>
            <sz val="9"/>
            <color indexed="81"/>
            <rFont val="Tahoma"/>
            <family val="2"/>
          </rPr>
          <t xml:space="preserve">For calculation of Future Value 
</t>
        </r>
      </text>
    </comment>
    <comment ref="W6" authorId="0" shapeId="0" xr:uid="{00000000-0006-0000-0200-000011000000}">
      <text>
        <r>
          <rPr>
            <b/>
            <sz val="9"/>
            <color indexed="81"/>
            <rFont val="Tahoma"/>
            <family val="2"/>
          </rPr>
          <t>EFC:</t>
        </r>
        <r>
          <rPr>
            <sz val="9"/>
            <color indexed="81"/>
            <rFont val="Tahoma"/>
            <family val="2"/>
          </rPr>
          <t xml:space="preserve">
Allocations can start prior to construction. Will need to save the entire project amount by year 1 of construction. This number may be different from the annual payments made DURING construction.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 User</author>
  </authors>
  <commentList>
    <comment ref="B306" authorId="0" shapeId="0" xr:uid="{00000000-0006-0000-0300-000001000000}">
      <text>
        <r>
          <rPr>
            <b/>
            <sz val="9"/>
            <color indexed="81"/>
            <rFont val="Tahoma"/>
            <family val="2"/>
          </rPr>
          <t>EFC:</t>
        </r>
        <r>
          <rPr>
            <sz val="9"/>
            <color indexed="81"/>
            <rFont val="Tahoma"/>
            <family val="2"/>
          </rPr>
          <t xml:space="preserve">
Note: no rate increase in current year. And the formula for the next two years are UNIQUE.
</t>
        </r>
      </text>
    </comment>
    <comment ref="B307" authorId="0" shapeId="0" xr:uid="{00000000-0006-0000-0300-000002000000}">
      <text>
        <r>
          <rPr>
            <b/>
            <sz val="9"/>
            <color indexed="81"/>
            <rFont val="Tahoma"/>
            <family val="2"/>
          </rPr>
          <t>EFC:</t>
        </r>
        <r>
          <rPr>
            <sz val="9"/>
            <color indexed="81"/>
            <rFont val="Tahoma"/>
            <family val="2"/>
          </rPr>
          <t xml:space="preserve">
Note: no rate increase in current year. And the formula for the next two years are UNIQUE.</t>
        </r>
      </text>
    </comment>
  </commentList>
</comments>
</file>

<file path=xl/sharedStrings.xml><?xml version="1.0" encoding="utf-8"?>
<sst xmlns="http://schemas.openxmlformats.org/spreadsheetml/2006/main" count="277" uniqueCount="198">
  <si>
    <t>Financing</t>
  </si>
  <si>
    <t>Sum If Criteria</t>
  </si>
  <si>
    <t>FY13</t>
  </si>
  <si>
    <t>FY14</t>
  </si>
  <si>
    <t>FY15</t>
  </si>
  <si>
    <t>Data Entry Validation</t>
  </si>
  <si>
    <t>Total Revenues</t>
  </si>
  <si>
    <t>FY16</t>
  </si>
  <si>
    <t>FY17</t>
  </si>
  <si>
    <t>FY18</t>
  </si>
  <si>
    <t>Annual Operating and Non-operating Revenues</t>
  </si>
  <si>
    <t>Total</t>
  </si>
  <si>
    <t>Net Income</t>
  </si>
  <si>
    <t>Number of Customers</t>
  </si>
  <si>
    <t>Revenues from Min Charge</t>
  </si>
  <si>
    <t>Revenues from Volumetric Charge</t>
  </si>
  <si>
    <t>Revenues not from Min or volumetric charge (grows in direct proportion to the size of the customer base)</t>
  </si>
  <si>
    <t>Fiscal Year (Start Year)</t>
  </si>
  <si>
    <t>Capital Expenditure from Capital Reserves</t>
  </si>
  <si>
    <t>FY23</t>
  </si>
  <si>
    <t>FY24</t>
  </si>
  <si>
    <t>FY19</t>
  </si>
  <si>
    <t>FY20</t>
  </si>
  <si>
    <t>FY21</t>
  </si>
  <si>
    <t>FY22</t>
  </si>
  <si>
    <t>N/A</t>
  </si>
  <si>
    <t>Residential</t>
  </si>
  <si>
    <t>Non-residential</t>
  </si>
  <si>
    <t>Total Number of Residential Customers</t>
  </si>
  <si>
    <t>Total Number of Non-residential Customers</t>
  </si>
  <si>
    <t>Average Monthly Usage per Residential Customer (1,000's of gallons)</t>
  </si>
  <si>
    <t>Average Monthly Usage per Non-residential Customer (1,000's of gallons)</t>
  </si>
  <si>
    <t>FY25</t>
  </si>
  <si>
    <t>FY26</t>
  </si>
  <si>
    <t>FY27</t>
  </si>
  <si>
    <t>FY28</t>
  </si>
  <si>
    <t>FY29</t>
  </si>
  <si>
    <t>FY30</t>
  </si>
  <si>
    <t>FY31</t>
  </si>
  <si>
    <t>Name of Utility</t>
  </si>
  <si>
    <t>Type of Utility</t>
  </si>
  <si>
    <t>Sewer Only</t>
  </si>
  <si>
    <t>Water and Sewer</t>
  </si>
  <si>
    <t>Water Only</t>
  </si>
  <si>
    <t>FY32</t>
  </si>
  <si>
    <t>FY33</t>
  </si>
  <si>
    <t>FY</t>
  </si>
  <si>
    <t>Town of Anytown</t>
  </si>
  <si>
    <t>Current Fiscal Year</t>
  </si>
  <si>
    <t>Volumetric Rate at 5,000 gallons/month ($/1000 gallons)</t>
  </si>
  <si>
    <t>Volume Included with the Base Charge (1,000's of gallons)</t>
  </si>
  <si>
    <t>Expected Annual Inflation of Expenditures (%/year)</t>
  </si>
  <si>
    <t>Total Monthly Use (1,000's of gallons)</t>
  </si>
  <si>
    <t>Assuming uniform rates up to 5,000 gallons/month. This number is illustrative only.</t>
  </si>
  <si>
    <t>Annual Customer Base Growth (%/year)</t>
  </si>
  <si>
    <t>Utility Operations and Characteristics</t>
  </si>
  <si>
    <r>
      <t xml:space="preserve">Change in </t>
    </r>
    <r>
      <rPr>
        <i/>
        <sz val="10"/>
        <rFont val="Arial"/>
        <family val="2"/>
      </rPr>
      <t>Average</t>
    </r>
    <r>
      <rPr>
        <sz val="10"/>
        <rFont val="Arial"/>
        <family val="2"/>
      </rPr>
      <t xml:space="preserve"> Water Use (%/year)</t>
    </r>
  </si>
  <si>
    <t>CAPITAL IMPROVEMENT PROJECTS - 20 YEARS</t>
  </si>
  <si>
    <t>List all known projects for the next 20 years</t>
  </si>
  <si>
    <t>Annual Construction Cost Inflation Factor (%/year)</t>
  </si>
  <si>
    <t>Project Construction Start Year</t>
  </si>
  <si>
    <t>Project Expenditure/ Construction Period (years)</t>
  </si>
  <si>
    <t>Debt Financing</t>
  </si>
  <si>
    <t>Estimated Construction Cost ...</t>
  </si>
  <si>
    <t>Expected Grants at Time of Construction</t>
  </si>
  <si>
    <t>Project Cost in the Start Year Net of Grants</t>
  </si>
  <si>
    <t>Term of Debt (years)</t>
  </si>
  <si>
    <t>Interest Rate Charged for Debt (%/year)</t>
  </si>
  <si>
    <t>Additional Annual O&amp;M Costs ($/year)</t>
  </si>
  <si>
    <r>
      <t xml:space="preserve">This model estimates rate increases needed to pay for this CIP, but </t>
    </r>
    <r>
      <rPr>
        <i/>
        <u/>
        <sz val="10"/>
        <rFont val="Arial"/>
        <family val="2"/>
      </rPr>
      <t>does not prescribe</t>
    </r>
    <r>
      <rPr>
        <i/>
        <sz val="10"/>
        <rFont val="Arial"/>
        <family val="2"/>
      </rPr>
      <t xml:space="preserve"> rate increases</t>
    </r>
    <r>
      <rPr>
        <sz val="10"/>
        <rFont val="Arial"/>
        <family val="2"/>
      </rPr>
      <t>. Projections are purely illustrative. A rate study is still necessary.
For example, a utility might choose to mitigate large future rate increases by spreading them out in the intervening period.</t>
    </r>
  </si>
  <si>
    <t>In the Start Year … OR</t>
  </si>
  <si>
    <t>Estimated Cost in the Start Year</t>
  </si>
  <si>
    <t>Year payments end</t>
  </si>
  <si>
    <t>Number of years before project starts (FY of start of project - current FY)</t>
  </si>
  <si>
    <t>20-Year Fund Balance and Estimated Rate Increase Projections</t>
  </si>
  <si>
    <t>Pre-Existing Debt Service</t>
  </si>
  <si>
    <t>Apprx. Residential Bill (5,000 gallons/month):</t>
  </si>
  <si>
    <t>Monthly Base Charge ("Minimum Charge")</t>
  </si>
  <si>
    <t>Annual Non-Capital Expenditures (O&amp;M, Admin., etc.)</t>
  </si>
  <si>
    <t>Financing Mechanism: 
Debt Financing or Capital Reserves?</t>
  </si>
  <si>
    <t>Capital Reserves</t>
  </si>
  <si>
    <t>First Year of Capital Reserve Allocation</t>
  </si>
  <si>
    <t>Input annual payments for debt incurred for all projects not listed in this C.I.P. (incl. past projects)</t>
  </si>
  <si>
    <t>Projected Fund Balance</t>
  </si>
  <si>
    <t>Approximate Monthly Charge for 5,000 gallons ($)</t>
  </si>
  <si>
    <t>Calculations</t>
  </si>
  <si>
    <t>Years from the current year:</t>
  </si>
  <si>
    <t>Fiscal Year ending:</t>
  </si>
  <si>
    <t>By Project</t>
  </si>
  <si>
    <t>Annual Payment if debt financed … or the cash payment during construction years if capital reserve financed</t>
  </si>
  <si>
    <t>Capital reserves only - year start allocating reserves</t>
  </si>
  <si>
    <t>Year project starts &amp; first year of expenditures. Is also last year of cash allocations.</t>
  </si>
  <si>
    <t xml:space="preserve">Cash reserves only - number of years allocating reserves to the project </t>
  </si>
  <si>
    <t>Cash reserves only - Allocations made prior to project start</t>
  </si>
  <si>
    <t>Allowance Included (1000 gallons/month)</t>
  </si>
  <si>
    <t>Year project ends</t>
  </si>
  <si>
    <t>Additional O&amp;M expenses by project</t>
  </si>
  <si>
    <t>Additional O&amp;M expenses</t>
  </si>
  <si>
    <t>Total O&amp;M expenses</t>
  </si>
  <si>
    <t>Total Capital Expenditures</t>
  </si>
  <si>
    <t>Reserves - End of Year</t>
  </si>
  <si>
    <t>CAPITAL EXPENDITURES</t>
  </si>
  <si>
    <t xml:space="preserve">      Capital Reserve Allocation</t>
  </si>
  <si>
    <t xml:space="preserve">       Target Cumulative Reserve Allocation</t>
  </si>
  <si>
    <t>NON-CAPITAL EXPENDITURES</t>
  </si>
  <si>
    <t>Debt Service (new and pre-existing)</t>
  </si>
  <si>
    <t>ACCOUNTS</t>
  </si>
  <si>
    <t>Average Non-Res Use Charged Volumetric Rates Past Allowance</t>
  </si>
  <si>
    <t>Average Res Use Charged Volumetric Rates Past Allowance</t>
  </si>
  <si>
    <t>How much more do we need to stay positive?</t>
  </si>
  <si>
    <t>Extra revenue needed / chargeable volume sold</t>
  </si>
  <si>
    <t>% increase in volumetric rates</t>
  </si>
  <si>
    <t>% of charges from base charges</t>
  </si>
  <si>
    <t>Proportion need from base charges</t>
  </si>
  <si>
    <t>Increase in monthly base charge</t>
  </si>
  <si>
    <t>% increase in base charge</t>
  </si>
  <si>
    <t>Proportion need from volumetric charges</t>
  </si>
  <si>
    <t>Accum. allocated reserves for cash projects: should be</t>
  </si>
  <si>
    <t>Reserves exceeded cap by how much?</t>
  </si>
  <si>
    <t>Proportion remove from base charges</t>
  </si>
  <si>
    <t>Decrease in base charge</t>
  </si>
  <si>
    <t>Proportion remove from volumetric charges</t>
  </si>
  <si>
    <t>Decrease in volumteric charge</t>
  </si>
  <si>
    <t>Minimum non-allocated balance</t>
  </si>
  <si>
    <t>Increase (Decrease) in the Monthly Base Charge</t>
  </si>
  <si>
    <t>Increase (Decrease) in the Monthly Bill for 5,000 Gallons</t>
  </si>
  <si>
    <t>1-Year Increase (Decrease) in Rates (Base and Volumetric)</t>
  </si>
  <si>
    <t xml:space="preserve">   Base Charges</t>
  </si>
  <si>
    <t xml:space="preserve">   Usage Charges</t>
  </si>
  <si>
    <t xml:space="preserve">   Revenues from Other Sources Besides Charges</t>
  </si>
  <si>
    <t xml:space="preserve">   C.I.P. Projects: Debt Service</t>
  </si>
  <si>
    <t>Debt Service (new)</t>
  </si>
  <si>
    <t>Financial Reserves - Ending Balance</t>
  </si>
  <si>
    <t>Total in next 20 years</t>
  </si>
  <si>
    <t xml:space="preserve">   Interest Earned from Previous Year's Positive Balance</t>
  </si>
  <si>
    <t>Total Expenses (Capital and O&amp;M):</t>
  </si>
  <si>
    <t>HOW DOES A DOLLAR INCREASE TODAY ACCUMULATE BY TOMORROW?</t>
  </si>
  <si>
    <t>Effect of $1 base charge increase in current FY</t>
  </si>
  <si>
    <t>Effect of $1 volumetric rate increase in current FY</t>
  </si>
  <si>
    <t>For a $1 base inc in 1 year, increase this year by:</t>
  </si>
  <si>
    <t>For a $1 base inc in 2 years, increase this year by:</t>
  </si>
  <si>
    <t>For a $1 vol. inc in 1 year, increase this year by:</t>
  </si>
  <si>
    <t>For a $1 vol. inc in 2 years, increase this year by:</t>
  </si>
  <si>
    <t>Smoothed out volum. Charges (increases for next 3 years)</t>
  </si>
  <si>
    <t>Cap for reserves should be (portion of max of 2-year expenses)</t>
  </si>
  <si>
    <t>SMOOTHED RATE INCREASES</t>
  </si>
  <si>
    <t>Smoothed out base Charges (increases for next 3 years)</t>
  </si>
  <si>
    <t xml:space="preserve">   Pre-Existing Non-Capital Expenses (O&amp;M, admin, etc.)</t>
  </si>
  <si>
    <t xml:space="preserve">   Pre-Existing Debt Service</t>
  </si>
  <si>
    <t>Interest on fund balance</t>
  </si>
  <si>
    <t>Estimated Rate Changes Needed to Maintain the Fund Balance</t>
  </si>
  <si>
    <t>Tool developed by</t>
  </si>
  <si>
    <t>Total Expenses, Including Capital</t>
  </si>
  <si>
    <t xml:space="preserve">   Allocated for Future C.I.P. Cash-Financed Projects</t>
  </si>
  <si>
    <t xml:space="preserve">   Not Allocated to Future C.I.P. Cash-Financed Projects</t>
  </si>
  <si>
    <t xml:space="preserve">      As Percent of Non-Capital Expenses</t>
  </si>
  <si>
    <t xml:space="preserve">   C.I.P. Projects: Cash-Financed from Capital Reserves</t>
  </si>
  <si>
    <t xml:space="preserve">   C.I.P. Projects: Additional Non-Capital Annual Expenses</t>
  </si>
  <si>
    <t>Expenses on Capital Projects Listed in this C.I.P.</t>
  </si>
  <si>
    <t>Capital Expenses on C.I.P.'s Projects (Debt Service + Cash)</t>
  </si>
  <si>
    <t>Cumulative Investment in C.I.P.'s Capital Projects</t>
  </si>
  <si>
    <t>Expenses on All Capital Projects, Including Pre-Existing Debt</t>
  </si>
  <si>
    <t>Cumulative Investment in Capital Projects, Incl. Pre-Existing</t>
  </si>
  <si>
    <t>New Allocations Made for Future Cash-Financed Projects</t>
  </si>
  <si>
    <t>New Funds Allocated Each Year to Future Cash-Financed Projects</t>
  </si>
  <si>
    <t>View-only. No edits are needed.</t>
  </si>
  <si>
    <t>Project 2 - capital reserves financed portion</t>
  </si>
  <si>
    <t>Project 2 - debt financed portion</t>
  </si>
  <si>
    <t>Project 3 - immediate project. Start new year</t>
  </si>
  <si>
    <t>Project 1 - type in name or description</t>
  </si>
  <si>
    <t>How much more do we need to stay positive? Should be 0</t>
  </si>
  <si>
    <t>Reserves exceeded cap by how much? Should be 0</t>
  </si>
  <si>
    <r>
      <t xml:space="preserve">What the base charge really should have been </t>
    </r>
    <r>
      <rPr>
        <b/>
        <u/>
        <sz val="10"/>
        <rFont val="Arial"/>
        <family val="2"/>
      </rPr>
      <t>this year</t>
    </r>
  </si>
  <si>
    <r>
      <t>What the volumetric rate really should have been</t>
    </r>
    <r>
      <rPr>
        <b/>
        <u/>
        <sz val="10"/>
        <rFont val="Arial"/>
        <family val="2"/>
      </rPr>
      <t xml:space="preserve"> this year</t>
    </r>
  </si>
  <si>
    <t>THESE ARE THE CORRECT RATES</t>
  </si>
  <si>
    <t>Monthly Base Charge - last year's correct + smoothed out change</t>
  </si>
  <si>
    <t>Uniform Rate - last year's correct + smoothed out change</t>
  </si>
  <si>
    <t>ITERATION 1 - CALCULATE WHAT RATES SHOULD BE WITH NO SMOOTHING OF INCREASES/DECREASES</t>
  </si>
  <si>
    <t>Monthly Base Charge - starting point</t>
  </si>
  <si>
    <t>Uniform Rate ($/1000 gallons) - starting point</t>
  </si>
  <si>
    <t>Confirming it:</t>
  </si>
  <si>
    <t>This year's Monthly Base Charge should have been</t>
  </si>
  <si>
    <t>This year's Uniform Rate ($/1000 gallons) should have been</t>
  </si>
  <si>
    <t>Confirmed that this year's base charge should have been (never less than initial)</t>
  </si>
  <si>
    <t>Confirmed this year's volumetric charge should have been (not less than initial rate)</t>
  </si>
  <si>
    <t>This year's net base charge change</t>
  </si>
  <si>
    <t>This year's net volumetric charge change</t>
  </si>
  <si>
    <t>ITERATION 2 - START OVER USING ORIGINAL RATES+SMOOTHED RATE CHANGES</t>
  </si>
  <si>
    <t>Cap for non-allocated reserves (1.5x the ratio of minimum target:non-capital expenses in first year * the maximum of next 3 years' non-capital expenses)</t>
  </si>
  <si>
    <t>Total non-capital expenses</t>
  </si>
  <si>
    <t>Average Annual Interest Earnings on Reserves (%/year)</t>
  </si>
  <si>
    <t xml:space="preserve">Project 4 - energy efficiency reduces O&amp;M </t>
  </si>
  <si>
    <t>Target Minimum Not Allocated to Future Cash-Financed Projects*</t>
  </si>
  <si>
    <t>Average Water Use (gallons/month):</t>
  </si>
  <si>
    <t>Download the latest version of this tool at efc.sog.unc.edu. Find it in Resources / Tools.</t>
  </si>
  <si>
    <t>Copyright © 2013 Environmental Finance Center at the University of North Carolina, Chapel Hill. efc.sog.unc.edu</t>
  </si>
  <si>
    <t>Development of this tool was funded by the NC Department of Environment and Natural Resources (Public Water Supply Section) and the U.S. Environmental Protection Agency</t>
  </si>
  <si>
    <t>User-Friendly Capital Improvement Plan (CIP) Tool for Water &amp; Wastewater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</si>
</sst>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Yes&quot;;&quot;Yes&quot;;&quot;No&quot;"/>
    <numFmt numFmtId="165" formatCode="0.000"/>
    <numFmt numFmtId="166" formatCode="_(&quot;$&quot;* #,##0_);_(&quot;$&quot;* \(#,##0\);_(&quot;$&quot;* &quot;-&quot;??_);_(@_)"/>
    <numFmt numFmtId="167" formatCode="_(* #,##0_);_(* \(#,##0\);_(* &quot;-&quot;??_);_(@_)"/>
    <numFmt numFmtId="168" formatCode="0.0%"/>
    <numFmt numFmtId="169" formatCode="&quot;$&quot;#,##0.00"/>
  </numFmts>
  <fonts count="68"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u/>
      <sz val="10"/>
      <name val="Arial"/>
      <family val="2"/>
    </font>
    <font>
      <sz val="10"/>
      <color indexed="12"/>
      <name val="Arial"/>
      <family val="2"/>
    </font>
    <font>
      <sz val="10"/>
      <name val="Arial"/>
      <family val="2"/>
    </font>
    <font>
      <u/>
      <sz val="8"/>
      <name val="Arial"/>
      <family val="2"/>
    </font>
    <font>
      <sz val="10"/>
      <color indexed="18"/>
      <name val="Arial"/>
      <family val="2"/>
    </font>
    <font>
      <sz val="8"/>
      <name val="Arial"/>
      <family val="2"/>
    </font>
    <font>
      <sz val="8"/>
      <color indexed="14"/>
      <name val="Arial"/>
      <family val="2"/>
    </font>
    <font>
      <b/>
      <sz val="8"/>
      <color indexed="81"/>
      <name val="Tahoma"/>
      <family val="2"/>
    </font>
    <font>
      <sz val="8"/>
      <color indexed="81"/>
      <name val="Tahoma"/>
      <family val="2"/>
    </font>
    <font>
      <u val="singleAccounting"/>
      <sz val="10"/>
      <name val="Arial"/>
      <family val="2"/>
    </font>
    <font>
      <b/>
      <sz val="10"/>
      <color indexed="81"/>
      <name val="Tahoma"/>
      <family val="2"/>
    </font>
    <font>
      <sz val="10"/>
      <color indexed="81"/>
      <name val="Tahoma"/>
      <family val="2"/>
    </font>
    <font>
      <i/>
      <sz val="10"/>
      <name val="Arial"/>
      <family val="2"/>
    </font>
    <font>
      <sz val="10"/>
      <color indexed="23"/>
      <name val="Arial"/>
      <family val="2"/>
    </font>
    <font>
      <u/>
      <sz val="8"/>
      <color indexed="23"/>
      <name val="Arial"/>
      <family val="2"/>
    </font>
    <font>
      <u/>
      <sz val="10"/>
      <color indexed="12"/>
      <name val="Arial"/>
      <family val="2"/>
    </font>
    <font>
      <sz val="10"/>
      <color theme="0"/>
      <name val="Arial"/>
      <family val="2"/>
    </font>
    <font>
      <b/>
      <sz val="10"/>
      <name val="Arial"/>
      <family val="2"/>
    </font>
    <font>
      <b/>
      <sz val="10"/>
      <color theme="4" tint="-0.499984740745262"/>
      <name val="Arial"/>
      <family val="2"/>
    </font>
    <font>
      <b/>
      <sz val="10"/>
      <color rgb="FF002060"/>
      <name val="Arial"/>
      <family val="2"/>
    </font>
    <font>
      <sz val="10"/>
      <color theme="4" tint="-0.499984740745262"/>
      <name val="Arial"/>
      <family val="2"/>
    </font>
    <font>
      <sz val="10"/>
      <color rgb="FF002060"/>
      <name val="Arial"/>
      <family val="2"/>
    </font>
    <font>
      <sz val="14"/>
      <color rgb="FF002060"/>
      <name val="Arial"/>
      <family val="2"/>
    </font>
    <font>
      <sz val="8"/>
      <color rgb="FF002060"/>
      <name val="Arial"/>
      <family val="2"/>
    </font>
    <font>
      <b/>
      <sz val="10"/>
      <color theme="6" tint="0.79998168889431442"/>
      <name val="Arial"/>
      <family val="2"/>
    </font>
    <font>
      <sz val="8"/>
      <color theme="4" tint="-0.499984740745262"/>
      <name val="Arial"/>
      <family val="2"/>
    </font>
    <font>
      <b/>
      <sz val="14"/>
      <name val="Arial"/>
      <family val="2"/>
    </font>
    <font>
      <b/>
      <i/>
      <sz val="10"/>
      <name val="Arial"/>
      <family val="2"/>
    </font>
    <font>
      <sz val="10"/>
      <color theme="6" tint="0.79998168889431442"/>
      <name val="Arial"/>
      <family val="2"/>
    </font>
    <font>
      <b/>
      <sz val="12"/>
      <color rgb="FF002060"/>
      <name val="Arial"/>
      <family val="2"/>
    </font>
    <font>
      <b/>
      <sz val="18"/>
      <name val="Arial"/>
      <family val="2"/>
    </font>
    <font>
      <sz val="11"/>
      <name val="Arial"/>
      <family val="2"/>
    </font>
    <font>
      <sz val="14"/>
      <name val="Arial"/>
      <family val="2"/>
    </font>
    <font>
      <sz val="8"/>
      <color theme="6" tint="0.79998168889431442"/>
      <name val="Arial"/>
      <family val="2"/>
    </font>
    <font>
      <i/>
      <sz val="10"/>
      <color theme="4" tint="-0.499984740745262"/>
      <name val="Arial"/>
      <family val="2"/>
    </font>
    <font>
      <b/>
      <sz val="12"/>
      <name val="Arial"/>
      <family val="2"/>
    </font>
    <font>
      <sz val="9"/>
      <color indexed="81"/>
      <name val="Tahoma"/>
      <family val="2"/>
    </font>
    <font>
      <b/>
      <sz val="9"/>
      <color indexed="81"/>
      <name val="Tahoma"/>
      <family val="2"/>
    </font>
    <font>
      <b/>
      <sz val="14"/>
      <color rgb="FF002060"/>
      <name val="Arial"/>
      <family val="2"/>
    </font>
    <font>
      <i/>
      <u/>
      <sz val="10"/>
      <name val="Arial"/>
      <family val="2"/>
    </font>
    <font>
      <b/>
      <sz val="10"/>
      <color theme="0"/>
      <name val="Arial"/>
      <family val="2"/>
    </font>
    <font>
      <b/>
      <sz val="9"/>
      <name val="Arial"/>
      <family val="2"/>
    </font>
    <font>
      <b/>
      <sz val="10"/>
      <color rgb="FFFF0000"/>
      <name val="Arial"/>
      <family val="2"/>
    </font>
    <font>
      <u/>
      <sz val="10"/>
      <color indexed="81"/>
      <name val="Tahoma"/>
      <family val="2"/>
    </font>
    <font>
      <u/>
      <sz val="9"/>
      <color indexed="81"/>
      <name val="Tahoma"/>
      <family val="2"/>
    </font>
    <font>
      <b/>
      <sz val="12"/>
      <color theme="4" tint="-0.499984740745262"/>
      <name val="Arial"/>
      <family val="2"/>
    </font>
    <font>
      <b/>
      <i/>
      <sz val="12"/>
      <name val="Arial"/>
      <family val="2"/>
    </font>
    <font>
      <b/>
      <i/>
      <u/>
      <sz val="8"/>
      <color indexed="23"/>
      <name val="Arial"/>
      <family val="2"/>
    </font>
    <font>
      <b/>
      <i/>
      <sz val="10"/>
      <color theme="4" tint="-0.499984740745262"/>
      <name val="Arial"/>
      <family val="2"/>
    </font>
    <font>
      <b/>
      <i/>
      <sz val="10"/>
      <color theme="6" tint="0.79998168889431442"/>
      <name val="Arial"/>
      <family val="2"/>
    </font>
    <font>
      <u/>
      <sz val="10"/>
      <color theme="11"/>
      <name val="Arial"/>
      <family val="2"/>
    </font>
    <font>
      <b/>
      <u/>
      <sz val="10"/>
      <name val="Arial"/>
      <family val="2"/>
    </font>
    <font>
      <b/>
      <i/>
      <u/>
      <sz val="10"/>
      <name val="Arial"/>
      <family val="2"/>
    </font>
    <font>
      <b/>
      <u/>
      <sz val="10"/>
      <name val="Arial"/>
      <family val="2"/>
    </font>
    <font>
      <sz val="10"/>
      <color indexed="14"/>
      <name val="Arial"/>
      <family val="2"/>
    </font>
    <font>
      <sz val="8"/>
      <color rgb="FF0070C0"/>
      <name val="Arial"/>
      <family val="2"/>
    </font>
    <font>
      <i/>
      <sz val="9"/>
      <name val="Arial"/>
      <family val="2"/>
    </font>
    <font>
      <sz val="14"/>
      <color theme="5" tint="-0.249977111117893"/>
      <name val="Arial"/>
      <family val="2"/>
    </font>
    <font>
      <i/>
      <sz val="11"/>
      <color theme="3"/>
      <name val="Arial"/>
      <family val="2"/>
    </font>
    <font>
      <b/>
      <strike/>
      <sz val="10"/>
      <color theme="0"/>
      <name val="Arial"/>
      <family val="2"/>
    </font>
    <font>
      <i/>
      <sz val="10"/>
      <color theme="3" tint="-0.249977111117893"/>
      <name val="Arial"/>
      <family val="2"/>
    </font>
    <font>
      <i/>
      <sz val="10"/>
      <color theme="3"/>
      <name val="Arial"/>
      <family val="2"/>
    </font>
    <font>
      <b/>
      <sz val="11"/>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6"/>
        <bgColor indexed="64"/>
      </patternFill>
    </fill>
    <fill>
      <patternFill patternType="solid">
        <fgColor rgb="FFEBF1DE"/>
        <bgColor rgb="FF000000"/>
      </patternFill>
    </fill>
    <fill>
      <patternFill patternType="solid">
        <fgColor theme="1" tint="0.249977111117893"/>
        <bgColor indexed="64"/>
      </patternFill>
    </fill>
    <fill>
      <patternFill patternType="solid">
        <fgColor theme="8" tint="0.79998168889431442"/>
        <bgColor indexed="64"/>
      </patternFill>
    </fill>
    <fill>
      <patternFill patternType="solid">
        <fgColor theme="6" tint="0.79998168889431442"/>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63">
    <xf numFmtId="0" fontId="0"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2" fontId="2" fillId="0" borderId="0" applyFont="0" applyFill="0" applyBorder="0" applyAlignment="0" applyProtection="0"/>
  </cellStyleXfs>
  <cellXfs count="315">
    <xf numFmtId="0" fontId="0" fillId="0" borderId="0" xfId="0"/>
    <xf numFmtId="0" fontId="10" fillId="2" borderId="0" xfId="5" applyFont="1" applyFill="1" applyAlignment="1" applyProtection="1">
      <alignment horizontal="center"/>
    </xf>
    <xf numFmtId="0" fontId="6" fillId="2" borderId="0" xfId="5" applyFont="1" applyFill="1" applyAlignment="1" applyProtection="1">
      <alignment horizontal="right"/>
    </xf>
    <xf numFmtId="0" fontId="7" fillId="2" borderId="0" xfId="5" applyFont="1" applyFill="1" applyAlignment="1" applyProtection="1">
      <alignment horizontal="center"/>
    </xf>
    <xf numFmtId="0" fontId="6" fillId="2" borderId="0" xfId="5" applyFont="1" applyFill="1" applyAlignment="1" applyProtection="1">
      <alignment horizontal="center"/>
    </xf>
    <xf numFmtId="0" fontId="7" fillId="2" borderId="0" xfId="5" applyFont="1" applyFill="1" applyProtection="1"/>
    <xf numFmtId="0" fontId="11" fillId="2" borderId="0" xfId="5" applyFont="1" applyFill="1" applyAlignment="1" applyProtection="1">
      <alignment horizontal="center"/>
    </xf>
    <xf numFmtId="0" fontId="7" fillId="2" borderId="0" xfId="5" applyFont="1" applyFill="1" applyBorder="1" applyProtection="1"/>
    <xf numFmtId="0" fontId="9" fillId="2" borderId="0" xfId="5" applyFont="1" applyFill="1" applyBorder="1" applyAlignment="1" applyProtection="1">
      <alignment horizontal="centerContinuous"/>
    </xf>
    <xf numFmtId="10" fontId="9" fillId="2" borderId="0" xfId="7" applyNumberFormat="1" applyFont="1" applyFill="1" applyBorder="1" applyAlignment="1" applyProtection="1">
      <alignment horizontal="centerContinuous"/>
    </xf>
    <xf numFmtId="0" fontId="17" fillId="2" borderId="0" xfId="5" applyFont="1" applyFill="1" applyBorder="1" applyAlignment="1" applyProtection="1">
      <alignment vertical="center"/>
    </xf>
    <xf numFmtId="0" fontId="17" fillId="2" borderId="0" xfId="5" applyFont="1" applyFill="1" applyBorder="1" applyAlignment="1" applyProtection="1">
      <alignment vertical="center" wrapText="1"/>
    </xf>
    <xf numFmtId="0" fontId="0" fillId="2" borderId="0" xfId="0" applyFill="1"/>
    <xf numFmtId="0" fontId="20" fillId="2" borderId="0" xfId="4" applyFont="1" applyFill="1" applyBorder="1" applyAlignment="1" applyProtection="1">
      <alignment vertical="center" wrapText="1"/>
    </xf>
    <xf numFmtId="44" fontId="7" fillId="2" borderId="0" xfId="2" applyFont="1" applyFill="1" applyBorder="1" applyAlignment="1" applyProtection="1">
      <alignment horizontal="centerContinuous"/>
    </xf>
    <xf numFmtId="0" fontId="21" fillId="2" borderId="0" xfId="5" applyFont="1" applyFill="1" applyBorder="1" applyProtection="1"/>
    <xf numFmtId="0" fontId="26" fillId="2" borderId="15" xfId="5" applyFont="1" applyFill="1" applyBorder="1" applyAlignment="1" applyProtection="1">
      <alignment horizontal="center" vertical="center" wrapText="1"/>
    </xf>
    <xf numFmtId="0" fontId="7" fillId="2" borderId="3" xfId="5" applyFont="1" applyFill="1" applyBorder="1" applyAlignment="1" applyProtection="1">
      <alignment vertical="center"/>
    </xf>
    <xf numFmtId="0" fontId="9" fillId="2" borderId="0" xfId="5" applyFont="1" applyFill="1" applyBorder="1" applyAlignment="1" applyProtection="1">
      <alignment horizontal="centerContinuous" vertical="center"/>
    </xf>
    <xf numFmtId="0" fontId="7" fillId="2" borderId="0" xfId="5" applyFont="1" applyFill="1" applyAlignment="1" applyProtection="1">
      <alignment vertical="center"/>
    </xf>
    <xf numFmtId="0" fontId="25" fillId="2" borderId="0" xfId="5" applyFont="1" applyFill="1" applyBorder="1" applyAlignment="1" applyProtection="1">
      <alignment horizontal="center"/>
    </xf>
    <xf numFmtId="0" fontId="25" fillId="2" borderId="0" xfId="5" applyFont="1" applyFill="1" applyBorder="1" applyAlignment="1" applyProtection="1">
      <alignment horizontal="right"/>
    </xf>
    <xf numFmtId="42" fontId="25" fillId="2" borderId="0" xfId="3" applyNumberFormat="1" applyFont="1" applyFill="1" applyBorder="1" applyAlignment="1" applyProtection="1">
      <alignment horizontal="right"/>
    </xf>
    <xf numFmtId="42" fontId="25" fillId="2" borderId="0" xfId="5" applyNumberFormat="1" applyFont="1" applyFill="1" applyBorder="1" applyProtection="1"/>
    <xf numFmtId="42" fontId="30" fillId="2" borderId="0" xfId="5" applyNumberFormat="1" applyFont="1" applyFill="1" applyBorder="1" applyAlignment="1" applyProtection="1">
      <alignment horizontal="center"/>
    </xf>
    <xf numFmtId="0" fontId="25" fillId="2" borderId="0" xfId="5" applyFont="1" applyFill="1" applyBorder="1" applyProtection="1"/>
    <xf numFmtId="0" fontId="31" fillId="3" borderId="2" xfId="5" applyFont="1" applyFill="1" applyBorder="1" applyAlignment="1" applyProtection="1">
      <alignment vertical="center" wrapText="1"/>
    </xf>
    <xf numFmtId="0" fontId="23" fillId="5" borderId="16" xfId="5" applyFont="1" applyFill="1" applyBorder="1" applyAlignment="1" applyProtection="1">
      <alignment horizontal="center"/>
      <protection locked="0"/>
    </xf>
    <xf numFmtId="37" fontId="23" fillId="5" borderId="16" xfId="2" applyNumberFormat="1" applyFont="1" applyFill="1" applyBorder="1" applyAlignment="1" applyProtection="1">
      <alignment horizontal="center"/>
      <protection locked="0"/>
    </xf>
    <xf numFmtId="42" fontId="23" fillId="5" borderId="16" xfId="2" applyNumberFormat="1" applyFont="1" applyFill="1" applyBorder="1" applyAlignment="1" applyProtection="1">
      <alignment horizontal="center"/>
      <protection locked="0"/>
    </xf>
    <xf numFmtId="0" fontId="23" fillId="5" borderId="16" xfId="5" applyNumberFormat="1" applyFont="1" applyFill="1" applyBorder="1" applyAlignment="1" applyProtection="1">
      <alignment horizontal="center"/>
      <protection locked="0"/>
    </xf>
    <xf numFmtId="42" fontId="23" fillId="5" borderId="16" xfId="3" applyNumberFormat="1" applyFont="1" applyFill="1" applyBorder="1" applyAlignment="1" applyProtection="1">
      <alignment horizontal="center"/>
      <protection locked="0"/>
    </xf>
    <xf numFmtId="0" fontId="8" fillId="4" borderId="9" xfId="4" applyFont="1" applyFill="1" applyBorder="1" applyAlignment="1" applyProtection="1">
      <alignment horizontal="center" vertical="center"/>
    </xf>
    <xf numFmtId="0" fontId="32" fillId="2" borderId="2" xfId="5" applyFont="1" applyFill="1" applyBorder="1" applyAlignment="1" applyProtection="1">
      <alignment horizontal="center" wrapText="1"/>
    </xf>
    <xf numFmtId="0" fontId="10" fillId="2" borderId="0" xfId="5" applyFont="1" applyFill="1" applyBorder="1" applyAlignment="1" applyProtection="1">
      <alignment horizontal="center"/>
    </xf>
    <xf numFmtId="0" fontId="2" fillId="2" borderId="3" xfId="5" applyFont="1" applyFill="1" applyBorder="1" applyAlignment="1" applyProtection="1">
      <alignment vertical="center"/>
    </xf>
    <xf numFmtId="0" fontId="2" fillId="2" borderId="6" xfId="5" applyFont="1" applyFill="1" applyBorder="1" applyAlignment="1" applyProtection="1">
      <alignment vertical="center"/>
    </xf>
    <xf numFmtId="0" fontId="9" fillId="2" borderId="0" xfId="5" applyFont="1" applyFill="1" applyBorder="1" applyAlignment="1" applyProtection="1">
      <alignment horizontal="center" vertical="center"/>
    </xf>
    <xf numFmtId="0" fontId="8" fillId="4" borderId="1" xfId="4" applyFont="1" applyFill="1" applyBorder="1" applyAlignment="1" applyProtection="1">
      <alignment horizontal="center" vertical="center"/>
    </xf>
    <xf numFmtId="0" fontId="8" fillId="4" borderId="1" xfId="4" applyFont="1" applyFill="1" applyBorder="1" applyAlignment="1" applyProtection="1">
      <alignment horizontal="right" vertical="center"/>
    </xf>
    <xf numFmtId="0" fontId="8" fillId="4" borderId="13" xfId="4" applyFont="1" applyFill="1" applyBorder="1" applyAlignment="1" applyProtection="1">
      <alignment horizontal="center" vertical="center"/>
    </xf>
    <xf numFmtId="10" fontId="25" fillId="2" borderId="0" xfId="7" applyNumberFormat="1" applyFont="1" applyFill="1" applyBorder="1" applyAlignment="1" applyProtection="1">
      <alignment horizontal="center"/>
    </xf>
    <xf numFmtId="0" fontId="5" fillId="3" borderId="0" xfId="4" applyFont="1" applyFill="1" applyBorder="1" applyAlignment="1" applyProtection="1">
      <alignment horizontal="center" vertical="center"/>
    </xf>
    <xf numFmtId="0" fontId="33" fillId="2" borderId="0" xfId="5" applyFont="1" applyFill="1" applyBorder="1" applyAlignment="1" applyProtection="1">
      <alignment horizontal="center"/>
    </xf>
    <xf numFmtId="0" fontId="33" fillId="2" borderId="0" xfId="5" applyFont="1" applyFill="1" applyBorder="1" applyProtection="1"/>
    <xf numFmtId="0" fontId="33" fillId="2" borderId="0" xfId="2" applyNumberFormat="1" applyFont="1" applyFill="1" applyBorder="1" applyAlignment="1" applyProtection="1">
      <alignment horizontal="right"/>
    </xf>
    <xf numFmtId="0" fontId="33" fillId="2" borderId="0" xfId="5" applyFont="1" applyFill="1" applyProtection="1"/>
    <xf numFmtId="0" fontId="38" fillId="2" borderId="0" xfId="5" applyFont="1" applyFill="1" applyAlignment="1" applyProtection="1">
      <alignment horizontal="center"/>
    </xf>
    <xf numFmtId="0" fontId="40" fillId="3" borderId="11" xfId="5" applyFont="1" applyFill="1" applyBorder="1" applyAlignment="1" applyProtection="1">
      <alignment vertical="center"/>
    </xf>
    <xf numFmtId="0" fontId="2" fillId="6" borderId="16" xfId="5" applyFont="1" applyFill="1" applyBorder="1" applyAlignment="1" applyProtection="1">
      <alignment horizontal="center" vertical="center"/>
    </xf>
    <xf numFmtId="10" fontId="2" fillId="6" borderId="16" xfId="7" applyNumberFormat="1" applyFont="1" applyFill="1" applyBorder="1" applyAlignment="1" applyProtection="1">
      <alignment horizontal="center" vertical="center"/>
    </xf>
    <xf numFmtId="0" fontId="2" fillId="2" borderId="0" xfId="5" applyFont="1" applyFill="1" applyProtection="1"/>
    <xf numFmtId="44" fontId="40" fillId="3" borderId="13" xfId="2" applyFont="1" applyFill="1" applyBorder="1" applyAlignment="1" applyProtection="1">
      <alignment horizontal="right" vertical="center"/>
    </xf>
    <xf numFmtId="0" fontId="23" fillId="5" borderId="16" xfId="5" applyNumberFormat="1" applyFont="1" applyFill="1" applyBorder="1" applyAlignment="1" applyProtection="1">
      <alignment horizontal="left" wrapText="1"/>
      <protection locked="0"/>
    </xf>
    <xf numFmtId="0" fontId="6" fillId="2" borderId="0" xfId="5" applyFont="1" applyFill="1" applyAlignment="1" applyProtection="1">
      <alignment horizontal="left"/>
    </xf>
    <xf numFmtId="0" fontId="46" fillId="4" borderId="1" xfId="4" applyFont="1" applyFill="1" applyBorder="1" applyAlignment="1" applyProtection="1">
      <alignment horizontal="center" vertical="center"/>
    </xf>
    <xf numFmtId="0" fontId="45" fillId="4" borderId="1" xfId="4" applyFont="1" applyFill="1" applyBorder="1" applyAlignment="1" applyProtection="1">
      <alignment horizontal="left" vertical="center"/>
    </xf>
    <xf numFmtId="0" fontId="26" fillId="2" borderId="0" xfId="5" applyFont="1" applyFill="1" applyBorder="1" applyAlignment="1" applyProtection="1">
      <alignment horizontal="center" vertical="center" wrapText="1"/>
    </xf>
    <xf numFmtId="0" fontId="35" fillId="2" borderId="0" xfId="5" applyFont="1" applyFill="1" applyBorder="1" applyAlignment="1" applyProtection="1">
      <alignment vertical="center" wrapText="1"/>
    </xf>
    <xf numFmtId="0" fontId="2" fillId="2" borderId="0" xfId="5" applyFont="1" applyFill="1" applyBorder="1" applyAlignment="1" applyProtection="1">
      <alignment horizontal="left"/>
    </xf>
    <xf numFmtId="0" fontId="2" fillId="2" borderId="0" xfId="5" applyFont="1" applyFill="1" applyBorder="1" applyAlignment="1" applyProtection="1">
      <alignment horizontal="center"/>
    </xf>
    <xf numFmtId="10" fontId="2" fillId="2" borderId="0" xfId="7" applyNumberFormat="1" applyFont="1" applyFill="1" applyBorder="1" applyAlignment="1" applyProtection="1">
      <alignment horizontal="center"/>
    </xf>
    <xf numFmtId="0" fontId="2" fillId="2" borderId="0" xfId="5" applyFont="1" applyFill="1" applyBorder="1" applyAlignment="1" applyProtection="1">
      <alignment horizontal="right"/>
    </xf>
    <xf numFmtId="9" fontId="2" fillId="2" borderId="0" xfId="6" applyFont="1" applyFill="1" applyBorder="1" applyAlignment="1" applyProtection="1">
      <alignment horizontal="center"/>
    </xf>
    <xf numFmtId="0" fontId="2" fillId="2" borderId="0" xfId="5" applyFont="1" applyFill="1" applyBorder="1" applyProtection="1"/>
    <xf numFmtId="166" fontId="2" fillId="2" borderId="0" xfId="5" applyNumberFormat="1" applyFont="1" applyFill="1" applyBorder="1" applyAlignment="1" applyProtection="1">
      <alignment horizontal="center"/>
    </xf>
    <xf numFmtId="168" fontId="2" fillId="2" borderId="0" xfId="6" applyNumberFormat="1" applyFont="1" applyFill="1" applyBorder="1" applyProtection="1"/>
    <xf numFmtId="0" fontId="2" fillId="2" borderId="0" xfId="5" applyFont="1" applyFill="1" applyBorder="1" applyAlignment="1" applyProtection="1"/>
    <xf numFmtId="168" fontId="2" fillId="2" borderId="0" xfId="6" applyNumberFormat="1" applyFont="1" applyFill="1" applyBorder="1" applyAlignment="1" applyProtection="1">
      <alignment horizontal="center"/>
    </xf>
    <xf numFmtId="0" fontId="4" fillId="2" borderId="0" xfId="5" applyFont="1" applyFill="1" applyBorder="1" applyAlignment="1" applyProtection="1">
      <alignment horizontal="center"/>
    </xf>
    <xf numFmtId="0" fontId="4" fillId="2" borderId="0" xfId="5" applyFont="1" applyFill="1" applyAlignment="1" applyProtection="1">
      <alignment horizontal="center"/>
    </xf>
    <xf numFmtId="0" fontId="2" fillId="2" borderId="0" xfId="5" applyFont="1" applyFill="1" applyAlignment="1" applyProtection="1">
      <alignment horizontal="center"/>
    </xf>
    <xf numFmtId="0" fontId="2" fillId="2" borderId="0" xfId="5" applyFont="1" applyFill="1" applyAlignment="1" applyProtection="1">
      <alignment horizontal="right"/>
    </xf>
    <xf numFmtId="0" fontId="28" fillId="2" borderId="0" xfId="5" applyFont="1" applyFill="1" applyAlignment="1" applyProtection="1">
      <alignment vertical="top"/>
    </xf>
    <xf numFmtId="0" fontId="37" fillId="2" borderId="15" xfId="5" applyFont="1" applyFill="1" applyBorder="1" applyAlignment="1" applyProtection="1">
      <alignment vertical="center"/>
    </xf>
    <xf numFmtId="42" fontId="47" fillId="2" borderId="16" xfId="3" applyNumberFormat="1" applyFont="1" applyFill="1" applyBorder="1" applyAlignment="1" applyProtection="1">
      <alignment horizontal="left"/>
    </xf>
    <xf numFmtId="0" fontId="7" fillId="2" borderId="16" xfId="5" applyFont="1" applyFill="1" applyBorder="1" applyAlignment="1" applyProtection="1">
      <alignment horizontal="center"/>
    </xf>
    <xf numFmtId="6" fontId="7" fillId="2" borderId="16" xfId="5" applyNumberFormat="1" applyFont="1" applyFill="1" applyBorder="1" applyAlignment="1" applyProtection="1">
      <alignment horizontal="center"/>
    </xf>
    <xf numFmtId="0" fontId="22" fillId="2" borderId="0" xfId="5" applyFont="1" applyFill="1" applyBorder="1" applyProtection="1"/>
    <xf numFmtId="166" fontId="2" fillId="2" borderId="0" xfId="2" applyNumberFormat="1" applyFont="1" applyFill="1" applyBorder="1" applyProtection="1"/>
    <xf numFmtId="166" fontId="22" fillId="2" borderId="0" xfId="2" applyNumberFormat="1" applyFont="1" applyFill="1" applyBorder="1" applyProtection="1"/>
    <xf numFmtId="166" fontId="2" fillId="2" borderId="0" xfId="3" applyNumberFormat="1" applyFont="1" applyFill="1" applyBorder="1" applyAlignment="1" applyProtection="1">
      <alignment horizontal="right"/>
    </xf>
    <xf numFmtId="166" fontId="22" fillId="2" borderId="0" xfId="3" applyNumberFormat="1" applyFont="1" applyFill="1" applyBorder="1" applyAlignment="1" applyProtection="1">
      <alignment horizontal="left"/>
    </xf>
    <xf numFmtId="1" fontId="2" fillId="2" borderId="0" xfId="3" applyNumberFormat="1" applyFont="1" applyFill="1" applyBorder="1" applyAlignment="1" applyProtection="1">
      <alignment horizontal="right"/>
    </xf>
    <xf numFmtId="165" fontId="2" fillId="2" borderId="0" xfId="5" applyNumberFormat="1" applyFont="1" applyFill="1" applyBorder="1" applyProtection="1"/>
    <xf numFmtId="165" fontId="22" fillId="2" borderId="0" xfId="5" applyNumberFormat="1" applyFont="1" applyFill="1" applyBorder="1" applyProtection="1"/>
    <xf numFmtId="1" fontId="2" fillId="2" borderId="0" xfId="5" applyNumberFormat="1" applyFont="1" applyFill="1" applyBorder="1" applyProtection="1"/>
    <xf numFmtId="166" fontId="2" fillId="2" borderId="0" xfId="5" applyNumberFormat="1" applyFont="1" applyFill="1" applyBorder="1" applyProtection="1"/>
    <xf numFmtId="167" fontId="2" fillId="2" borderId="0" xfId="5" applyNumberFormat="1" applyFont="1" applyFill="1" applyBorder="1" applyProtection="1"/>
    <xf numFmtId="0" fontId="8" fillId="2" borderId="0" xfId="4" applyFont="1" applyFill="1" applyBorder="1" applyAlignment="1" applyProtection="1">
      <alignment horizontal="center" vertical="center"/>
    </xf>
    <xf numFmtId="6" fontId="6" fillId="2" borderId="0" xfId="5" applyNumberFormat="1" applyFont="1" applyFill="1" applyAlignment="1" applyProtection="1">
      <alignment horizontal="center"/>
    </xf>
    <xf numFmtId="0" fontId="2" fillId="3" borderId="2" xfId="5" applyFont="1" applyFill="1" applyBorder="1" applyAlignment="1" applyProtection="1">
      <alignment horizontal="center" wrapText="1"/>
    </xf>
    <xf numFmtId="0" fontId="7" fillId="3" borderId="2" xfId="5" applyFont="1" applyFill="1" applyBorder="1" applyAlignment="1" applyProtection="1">
      <alignment horizontal="center" wrapText="1"/>
    </xf>
    <xf numFmtId="0" fontId="2" fillId="2" borderId="0" xfId="5" applyFont="1" applyFill="1" applyBorder="1" applyAlignment="1" applyProtection="1">
      <alignment horizontal="centerContinuous"/>
    </xf>
    <xf numFmtId="10" fontId="2" fillId="2" borderId="0" xfId="7" applyNumberFormat="1" applyFont="1" applyFill="1" applyBorder="1" applyAlignment="1" applyProtection="1">
      <alignment horizontal="centerContinuous"/>
    </xf>
    <xf numFmtId="0" fontId="2" fillId="2" borderId="3" xfId="5" applyFont="1" applyFill="1" applyBorder="1" applyAlignment="1" applyProtection="1">
      <alignment horizontal="center" vertical="center"/>
    </xf>
    <xf numFmtId="0" fontId="2" fillId="2" borderId="6" xfId="5" applyFont="1" applyFill="1" applyBorder="1" applyAlignment="1" applyProtection="1">
      <alignment horizontal="center" vertical="center"/>
    </xf>
    <xf numFmtId="0" fontId="40" fillId="3" borderId="13" xfId="5" applyFont="1" applyFill="1" applyBorder="1" applyAlignment="1" applyProtection="1">
      <alignment vertical="center"/>
    </xf>
    <xf numFmtId="166" fontId="24" fillId="5" borderId="1" xfId="2" applyNumberFormat="1" applyFont="1" applyFill="1" applyBorder="1" applyAlignment="1" applyProtection="1">
      <alignment horizontal="right" vertical="center"/>
      <protection locked="0"/>
    </xf>
    <xf numFmtId="0" fontId="0" fillId="2" borderId="0" xfId="0" applyFill="1" applyProtection="1"/>
    <xf numFmtId="0" fontId="39" fillId="2" borderId="0" xfId="8" applyFont="1" applyFill="1" applyAlignment="1" applyProtection="1"/>
    <xf numFmtId="0" fontId="22" fillId="2" borderId="0" xfId="5" applyNumberFormat="1" applyFont="1" applyFill="1" applyBorder="1" applyAlignment="1" applyProtection="1">
      <alignment horizontal="left"/>
    </xf>
    <xf numFmtId="0" fontId="2" fillId="2" borderId="0" xfId="0" applyFont="1" applyFill="1" applyProtection="1"/>
    <xf numFmtId="44" fontId="2" fillId="2" borderId="0" xfId="5" applyNumberFormat="1" applyFont="1" applyFill="1" applyBorder="1" applyAlignment="1" applyProtection="1">
      <alignment horizontal="center" wrapText="1"/>
    </xf>
    <xf numFmtId="0" fontId="33" fillId="2" borderId="0" xfId="0" applyFont="1" applyFill="1" applyProtection="1"/>
    <xf numFmtId="42" fontId="14" fillId="2" borderId="0" xfId="5" applyNumberFormat="1" applyFont="1" applyFill="1" applyBorder="1" applyProtection="1"/>
    <xf numFmtId="0" fontId="37" fillId="2" borderId="0" xfId="5" applyFont="1" applyFill="1" applyBorder="1" applyAlignment="1" applyProtection="1">
      <alignment vertical="center"/>
    </xf>
    <xf numFmtId="0" fontId="7" fillId="4" borderId="0" xfId="5" applyFont="1" applyFill="1" applyBorder="1" applyProtection="1"/>
    <xf numFmtId="0" fontId="19" fillId="4" borderId="16" xfId="4" applyFont="1" applyFill="1" applyBorder="1" applyAlignment="1" applyProtection="1">
      <alignment horizontal="center" vertical="center"/>
    </xf>
    <xf numFmtId="0" fontId="43" fillId="2" borderId="0" xfId="5" applyFont="1" applyFill="1" applyAlignment="1" applyProtection="1"/>
    <xf numFmtId="0" fontId="27" fillId="2" borderId="0" xfId="5" applyFont="1" applyFill="1" applyAlignment="1" applyProtection="1"/>
    <xf numFmtId="0" fontId="7" fillId="4" borderId="6" xfId="5" applyFont="1" applyFill="1" applyBorder="1" applyAlignment="1" applyProtection="1"/>
    <xf numFmtId="0" fontId="40" fillId="3" borderId="17" xfId="5" applyFont="1" applyFill="1" applyBorder="1" applyAlignment="1" applyProtection="1">
      <alignment horizontal="left" vertical="center"/>
    </xf>
    <xf numFmtId="0" fontId="37" fillId="3" borderId="18" xfId="5" applyFont="1" applyFill="1" applyBorder="1" applyAlignment="1" applyProtection="1">
      <alignment vertical="center"/>
    </xf>
    <xf numFmtId="0" fontId="37" fillId="3" borderId="19" xfId="5" applyFont="1" applyFill="1" applyBorder="1" applyAlignment="1" applyProtection="1">
      <alignment vertical="center"/>
    </xf>
    <xf numFmtId="44" fontId="40" fillId="3" borderId="2" xfId="5" applyNumberFormat="1" applyFont="1" applyFill="1" applyBorder="1" applyAlignment="1" applyProtection="1">
      <alignment horizontal="center" wrapText="1"/>
    </xf>
    <xf numFmtId="0" fontId="40" fillId="2" borderId="0" xfId="5" applyFont="1" applyFill="1" applyBorder="1" applyProtection="1"/>
    <xf numFmtId="44" fontId="40" fillId="3" borderId="7" xfId="5" applyNumberFormat="1" applyFont="1" applyFill="1" applyBorder="1" applyAlignment="1" applyProtection="1">
      <alignment wrapText="1"/>
    </xf>
    <xf numFmtId="0" fontId="40" fillId="3" borderId="2" xfId="1" applyNumberFormat="1" applyFont="1" applyFill="1" applyBorder="1" applyAlignment="1" applyProtection="1">
      <alignment horizontal="center"/>
    </xf>
    <xf numFmtId="169" fontId="2" fillId="2" borderId="0" xfId="5" applyNumberFormat="1" applyFont="1" applyFill="1" applyBorder="1" applyProtection="1"/>
    <xf numFmtId="0" fontId="50" fillId="2" borderId="0" xfId="8" applyFont="1" applyFill="1" applyAlignment="1" applyProtection="1"/>
    <xf numFmtId="0" fontId="22" fillId="2" borderId="0" xfId="5" applyNumberFormat="1" applyFont="1" applyFill="1" applyBorder="1" applyAlignment="1" applyProtection="1">
      <alignment horizontal="center"/>
    </xf>
    <xf numFmtId="42" fontId="2" fillId="2" borderId="16" xfId="2" applyNumberFormat="1" applyFont="1" applyFill="1" applyBorder="1" applyProtection="1"/>
    <xf numFmtId="42" fontId="2" fillId="2" borderId="16" xfId="2" applyNumberFormat="1" applyFont="1" applyFill="1" applyBorder="1" applyAlignment="1" applyProtection="1">
      <alignment horizontal="right"/>
    </xf>
    <xf numFmtId="0" fontId="22" fillId="3" borderId="2" xfId="5" applyFont="1" applyFill="1" applyBorder="1" applyAlignment="1" applyProtection="1">
      <alignment horizontal="left" vertical="center" wrapText="1"/>
    </xf>
    <xf numFmtId="0" fontId="36" fillId="2" borderId="0" xfId="5" applyFont="1" applyFill="1" applyProtection="1"/>
    <xf numFmtId="44" fontId="2" fillId="3" borderId="1" xfId="5" applyNumberFormat="1" applyFont="1" applyFill="1" applyBorder="1" applyAlignment="1" applyProtection="1">
      <alignment horizontal="center" wrapText="1"/>
    </xf>
    <xf numFmtId="0" fontId="2" fillId="3" borderId="1" xfId="1" applyNumberFormat="1" applyFont="1" applyFill="1" applyBorder="1" applyAlignment="1" applyProtection="1">
      <alignment horizontal="center"/>
    </xf>
    <xf numFmtId="44" fontId="2" fillId="3" borderId="1" xfId="5" applyNumberFormat="1" applyFont="1" applyFill="1" applyBorder="1" applyAlignment="1" applyProtection="1">
      <alignment horizontal="left" wrapText="1"/>
    </xf>
    <xf numFmtId="0" fontId="32" fillId="2" borderId="0" xfId="5" applyFont="1" applyFill="1" applyProtection="1"/>
    <xf numFmtId="0" fontId="51" fillId="3" borderId="5" xfId="1" applyNumberFormat="1" applyFont="1" applyFill="1" applyBorder="1" applyAlignment="1" applyProtection="1">
      <alignment horizontal="center"/>
    </xf>
    <xf numFmtId="0" fontId="52" fillId="4" borderId="16" xfId="4" applyFont="1" applyFill="1" applyBorder="1" applyAlignment="1" applyProtection="1">
      <alignment horizontal="center" vertical="center"/>
    </xf>
    <xf numFmtId="0" fontId="32" fillId="2" borderId="0" xfId="5" applyFont="1" applyFill="1" applyBorder="1" applyProtection="1"/>
    <xf numFmtId="0" fontId="32" fillId="3" borderId="1" xfId="1" applyNumberFormat="1" applyFont="1" applyFill="1" applyBorder="1" applyAlignment="1" applyProtection="1">
      <alignment horizontal="center"/>
    </xf>
    <xf numFmtId="42" fontId="53" fillId="2" borderId="0" xfId="5" applyNumberFormat="1" applyFont="1" applyFill="1" applyBorder="1" applyProtection="1"/>
    <xf numFmtId="42" fontId="54" fillId="2" borderId="0" xfId="5" applyNumberFormat="1" applyFont="1" applyFill="1" applyBorder="1" applyProtection="1"/>
    <xf numFmtId="42" fontId="54" fillId="2" borderId="0" xfId="5" applyNumberFormat="1" applyFont="1" applyFill="1" applyBorder="1" applyAlignment="1" applyProtection="1">
      <alignment horizontal="right"/>
    </xf>
    <xf numFmtId="42" fontId="32" fillId="2" borderId="0" xfId="5" applyNumberFormat="1" applyFont="1" applyFill="1" applyBorder="1" applyProtection="1"/>
    <xf numFmtId="0" fontId="54" fillId="2" borderId="0" xfId="5" applyFont="1" applyFill="1" applyProtection="1"/>
    <xf numFmtId="42" fontId="18" fillId="2" borderId="0" xfId="3" applyNumberFormat="1" applyFont="1" applyFill="1" applyBorder="1" applyAlignment="1" applyProtection="1">
      <alignment horizontal="center"/>
    </xf>
    <xf numFmtId="42" fontId="2" fillId="2" borderId="0" xfId="3" applyNumberFormat="1" applyFont="1" applyFill="1" applyBorder="1" applyAlignment="1" applyProtection="1">
      <alignment horizontal="right"/>
    </xf>
    <xf numFmtId="42" fontId="32" fillId="2" borderId="0" xfId="3" applyNumberFormat="1" applyFont="1" applyFill="1" applyBorder="1" applyAlignment="1" applyProtection="1">
      <alignment horizontal="right"/>
    </xf>
    <xf numFmtId="44" fontId="6" fillId="2" borderId="0" xfId="5" applyNumberFormat="1" applyFont="1" applyFill="1" applyAlignment="1" applyProtection="1">
      <alignment horizontal="center"/>
    </xf>
    <xf numFmtId="0" fontId="0" fillId="3" borderId="2" xfId="5" applyFont="1" applyFill="1" applyBorder="1" applyAlignment="1" applyProtection="1">
      <alignment horizontal="center" wrapText="1"/>
    </xf>
    <xf numFmtId="0" fontId="0" fillId="2" borderId="0" xfId="5" applyFont="1" applyFill="1" applyBorder="1" applyProtection="1"/>
    <xf numFmtId="0" fontId="5" fillId="2" borderId="0" xfId="5" applyFont="1" applyFill="1" applyBorder="1" applyProtection="1"/>
    <xf numFmtId="0" fontId="56" fillId="2" borderId="0" xfId="5" applyFont="1" applyFill="1" applyBorder="1" applyProtection="1"/>
    <xf numFmtId="44" fontId="2" fillId="2" borderId="0" xfId="2" applyFont="1" applyFill="1" applyBorder="1" applyProtection="1"/>
    <xf numFmtId="166" fontId="2" fillId="2" borderId="0" xfId="2" applyNumberFormat="1" applyFont="1" applyFill="1" applyBorder="1" applyAlignment="1" applyProtection="1">
      <alignment vertical="center"/>
    </xf>
    <xf numFmtId="0" fontId="22" fillId="2" borderId="0" xfId="5" applyFont="1" applyFill="1" applyBorder="1" applyAlignment="1" applyProtection="1">
      <alignment vertical="center"/>
    </xf>
    <xf numFmtId="2" fontId="2" fillId="2" borderId="0" xfId="5" applyNumberFormat="1" applyFont="1" applyFill="1" applyBorder="1" applyProtection="1"/>
    <xf numFmtId="44" fontId="2" fillId="2" borderId="0" xfId="2" applyNumberFormat="1" applyFont="1" applyFill="1" applyBorder="1" applyProtection="1"/>
    <xf numFmtId="9" fontId="2" fillId="2" borderId="0" xfId="6" applyFont="1" applyFill="1" applyBorder="1" applyProtection="1"/>
    <xf numFmtId="10" fontId="2" fillId="2" borderId="0" xfId="6" applyNumberFormat="1" applyFont="1" applyFill="1" applyBorder="1" applyProtection="1"/>
    <xf numFmtId="44" fontId="2" fillId="2" borderId="0" xfId="5" applyNumberFormat="1" applyFont="1" applyFill="1" applyBorder="1" applyProtection="1"/>
    <xf numFmtId="166" fontId="2" fillId="2" borderId="0" xfId="6" applyNumberFormat="1" applyFont="1" applyFill="1" applyBorder="1" applyProtection="1"/>
    <xf numFmtId="166" fontId="2" fillId="2" borderId="0" xfId="6" applyNumberFormat="1" applyFont="1" applyFill="1" applyBorder="1" applyAlignment="1" applyProtection="1">
      <alignment horizontal="right"/>
    </xf>
    <xf numFmtId="44" fontId="2" fillId="2" borderId="0" xfId="6" applyNumberFormat="1" applyFont="1" applyFill="1" applyBorder="1" applyProtection="1"/>
    <xf numFmtId="0" fontId="2" fillId="2" borderId="0" xfId="5" applyNumberFormat="1" applyFont="1" applyFill="1" applyBorder="1" applyProtection="1"/>
    <xf numFmtId="42" fontId="2" fillId="2" borderId="0" xfId="5" applyNumberFormat="1" applyFont="1" applyFill="1" applyBorder="1" applyProtection="1"/>
    <xf numFmtId="42" fontId="2" fillId="2" borderId="0" xfId="5" applyNumberFormat="1" applyFont="1" applyFill="1" applyBorder="1" applyAlignment="1" applyProtection="1">
      <alignment horizontal="right"/>
    </xf>
    <xf numFmtId="42" fontId="2" fillId="2" borderId="0" xfId="5" applyNumberFormat="1" applyFont="1" applyFill="1" applyBorder="1" applyAlignment="1" applyProtection="1">
      <alignment horizontal="center"/>
    </xf>
    <xf numFmtId="42" fontId="5" fillId="2" borderId="0" xfId="5" applyNumberFormat="1" applyFont="1" applyFill="1" applyBorder="1" applyProtection="1"/>
    <xf numFmtId="0" fontId="57" fillId="2" borderId="0" xfId="5" applyFont="1" applyFill="1" applyBorder="1" applyProtection="1"/>
    <xf numFmtId="166" fontId="2" fillId="2" borderId="0" xfId="2" applyNumberFormat="1" applyFont="1" applyFill="1" applyBorder="1" applyAlignment="1" applyProtection="1">
      <alignment horizontal="right"/>
    </xf>
    <xf numFmtId="0" fontId="7" fillId="10" borderId="0" xfId="5" applyFont="1" applyFill="1" applyProtection="1"/>
    <xf numFmtId="0" fontId="2" fillId="10" borderId="0" xfId="5" applyFont="1" applyFill="1" applyProtection="1"/>
    <xf numFmtId="0" fontId="40" fillId="10" borderId="2" xfId="1" applyNumberFormat="1" applyFont="1" applyFill="1" applyBorder="1" applyAlignment="1" applyProtection="1">
      <alignment horizontal="center"/>
    </xf>
    <xf numFmtId="0" fontId="19" fillId="10" borderId="16" xfId="4" applyFont="1" applyFill="1" applyBorder="1" applyAlignment="1" applyProtection="1">
      <alignment horizontal="center" vertical="center"/>
    </xf>
    <xf numFmtId="169" fontId="2" fillId="10" borderId="0" xfId="5" applyNumberFormat="1" applyFont="1" applyFill="1" applyBorder="1" applyProtection="1"/>
    <xf numFmtId="0" fontId="2" fillId="10" borderId="0" xfId="5" applyNumberFormat="1" applyFont="1" applyFill="1" applyBorder="1" applyProtection="1"/>
    <xf numFmtId="0" fontId="2" fillId="10" borderId="0" xfId="5" applyFont="1" applyFill="1" applyBorder="1" applyAlignment="1" applyProtection="1">
      <alignment horizontal="center"/>
    </xf>
    <xf numFmtId="42" fontId="14" fillId="10" borderId="0" xfId="5" applyNumberFormat="1" applyFont="1" applyFill="1" applyBorder="1" applyProtection="1"/>
    <xf numFmtId="42" fontId="2" fillId="10" borderId="0" xfId="5" applyNumberFormat="1" applyFont="1" applyFill="1" applyBorder="1" applyProtection="1"/>
    <xf numFmtId="42" fontId="5" fillId="10" borderId="0" xfId="5" applyNumberFormat="1" applyFont="1" applyFill="1" applyBorder="1" applyProtection="1"/>
    <xf numFmtId="0" fontId="2" fillId="10" borderId="1" xfId="1" applyNumberFormat="1" applyFont="1" applyFill="1" applyBorder="1" applyAlignment="1" applyProtection="1">
      <alignment horizontal="center"/>
    </xf>
    <xf numFmtId="42" fontId="2" fillId="10" borderId="0" xfId="3" applyNumberFormat="1" applyFont="1" applyFill="1" applyBorder="1" applyAlignment="1" applyProtection="1">
      <alignment horizontal="right"/>
    </xf>
    <xf numFmtId="42" fontId="25" fillId="10" borderId="0" xfId="5" applyNumberFormat="1" applyFont="1" applyFill="1" applyBorder="1" applyProtection="1"/>
    <xf numFmtId="44" fontId="2" fillId="10" borderId="1" xfId="5" applyNumberFormat="1" applyFont="1" applyFill="1" applyBorder="1" applyAlignment="1" applyProtection="1">
      <alignment horizontal="center" wrapText="1"/>
    </xf>
    <xf numFmtId="0" fontId="33" fillId="10" borderId="0" xfId="5" applyFont="1" applyFill="1" applyProtection="1"/>
    <xf numFmtId="0" fontId="58" fillId="2" borderId="0" xfId="5" applyFont="1" applyFill="1" applyBorder="1" applyProtection="1"/>
    <xf numFmtId="165" fontId="2" fillId="2" borderId="0" xfId="2" applyNumberFormat="1" applyFont="1" applyFill="1" applyBorder="1" applyProtection="1"/>
    <xf numFmtId="0" fontId="3" fillId="2" borderId="0" xfId="4" applyFill="1" applyAlignment="1" applyProtection="1"/>
    <xf numFmtId="9" fontId="2" fillId="10" borderId="0" xfId="6" applyFont="1" applyFill="1" applyBorder="1" applyProtection="1"/>
    <xf numFmtId="42" fontId="2" fillId="2" borderId="0" xfId="5" applyNumberFormat="1" applyFont="1" applyFill="1" applyProtection="1"/>
    <xf numFmtId="0" fontId="27" fillId="2" borderId="0" xfId="5" applyFont="1" applyFill="1" applyAlignment="1" applyProtection="1">
      <alignment horizontal="center"/>
    </xf>
    <xf numFmtId="168" fontId="2" fillId="3" borderId="0" xfId="6" applyNumberFormat="1" applyFont="1" applyFill="1" applyBorder="1" applyAlignment="1" applyProtection="1">
      <alignment vertical="center" wrapText="1"/>
    </xf>
    <xf numFmtId="168" fontId="2" fillId="3" borderId="0" xfId="6" applyNumberFormat="1" applyFont="1" applyFill="1" applyBorder="1" applyAlignment="1" applyProtection="1">
      <alignment horizontal="left" vertical="center"/>
    </xf>
    <xf numFmtId="168" fontId="2" fillId="3" borderId="0" xfId="6" applyNumberFormat="1" applyFont="1" applyFill="1" applyBorder="1" applyAlignment="1" applyProtection="1">
      <alignment horizontal="center" vertical="center"/>
    </xf>
    <xf numFmtId="168" fontId="2" fillId="10" borderId="0" xfId="6" applyNumberFormat="1" applyFont="1" applyFill="1" applyBorder="1" applyAlignment="1" applyProtection="1">
      <alignment horizontal="center" vertical="center"/>
    </xf>
    <xf numFmtId="169" fontId="2" fillId="3" borderId="0" xfId="2" applyNumberFormat="1" applyFont="1" applyFill="1" applyBorder="1" applyAlignment="1" applyProtection="1">
      <alignment horizontal="center" vertical="center"/>
    </xf>
    <xf numFmtId="169" fontId="2" fillId="10" borderId="0" xfId="2" applyNumberFormat="1" applyFont="1" applyFill="1" applyBorder="1" applyAlignment="1" applyProtection="1">
      <alignment horizontal="center" vertical="center"/>
    </xf>
    <xf numFmtId="0" fontId="5" fillId="2" borderId="0" xfId="5" applyFont="1" applyFill="1" applyBorder="1" applyAlignment="1" applyProtection="1">
      <alignment horizontal="left"/>
    </xf>
    <xf numFmtId="166" fontId="2" fillId="2" borderId="0" xfId="5" applyNumberFormat="1" applyFont="1" applyFill="1" applyProtection="1"/>
    <xf numFmtId="166" fontId="2" fillId="10" borderId="0" xfId="5" applyNumberFormat="1" applyFont="1" applyFill="1" applyProtection="1"/>
    <xf numFmtId="42" fontId="2" fillId="10" borderId="0" xfId="5" applyNumberFormat="1" applyFont="1" applyFill="1" applyAlignment="1" applyProtection="1"/>
    <xf numFmtId="0" fontId="2" fillId="2" borderId="0" xfId="0" applyFont="1" applyFill="1" applyAlignment="1" applyProtection="1">
      <alignment horizontal="left"/>
    </xf>
    <xf numFmtId="42" fontId="25" fillId="2" borderId="0" xfId="5" applyNumberFormat="1" applyFont="1" applyFill="1" applyBorder="1" applyAlignment="1" applyProtection="1">
      <alignment horizontal="center"/>
    </xf>
    <xf numFmtId="0" fontId="2" fillId="3" borderId="18" xfId="5" applyFont="1" applyFill="1" applyBorder="1" applyAlignment="1" applyProtection="1">
      <alignment vertical="center"/>
    </xf>
    <xf numFmtId="0" fontId="2" fillId="3" borderId="19" xfId="5" applyFont="1" applyFill="1" applyBorder="1" applyAlignment="1" applyProtection="1">
      <alignment vertical="center"/>
    </xf>
    <xf numFmtId="0" fontId="59" fillId="2" borderId="0" xfId="5" applyFont="1" applyFill="1" applyAlignment="1" applyProtection="1">
      <alignment horizontal="center"/>
    </xf>
    <xf numFmtId="0" fontId="5" fillId="3" borderId="0" xfId="5" applyFont="1" applyFill="1" applyBorder="1" applyAlignment="1" applyProtection="1">
      <alignment horizontal="left"/>
    </xf>
    <xf numFmtId="42" fontId="14" fillId="3" borderId="0" xfId="5" applyNumberFormat="1" applyFont="1" applyFill="1" applyBorder="1" applyProtection="1"/>
    <xf numFmtId="0" fontId="61" fillId="2" borderId="0" xfId="5" applyFont="1" applyFill="1" applyBorder="1" applyProtection="1"/>
    <xf numFmtId="168" fontId="2" fillId="2" borderId="0" xfId="6" applyNumberFormat="1" applyFont="1" applyFill="1" applyBorder="1" applyAlignment="1" applyProtection="1">
      <alignment vertical="center" wrapText="1"/>
    </xf>
    <xf numFmtId="42" fontId="2" fillId="2" borderId="0" xfId="5" applyNumberFormat="1" applyFont="1" applyFill="1" applyAlignment="1" applyProtection="1">
      <alignment horizontal="center"/>
    </xf>
    <xf numFmtId="42" fontId="2" fillId="2" borderId="0" xfId="5" applyNumberFormat="1" applyFont="1" applyFill="1" applyAlignment="1" applyProtection="1"/>
    <xf numFmtId="42" fontId="32" fillId="2" borderId="0" xfId="5" applyNumberFormat="1" applyFont="1" applyFill="1" applyProtection="1"/>
    <xf numFmtId="0" fontId="62" fillId="2" borderId="0" xfId="5" applyFont="1" applyFill="1" applyBorder="1" applyAlignment="1" applyProtection="1">
      <alignment vertical="center"/>
    </xf>
    <xf numFmtId="42" fontId="2" fillId="10" borderId="0" xfId="5" applyNumberFormat="1" applyFont="1" applyFill="1" applyProtection="1"/>
    <xf numFmtId="0" fontId="27" fillId="11" borderId="0" xfId="5" applyFont="1" applyFill="1" applyAlignment="1" applyProtection="1"/>
    <xf numFmtId="0" fontId="0" fillId="11" borderId="0" xfId="0" applyFill="1" applyBorder="1"/>
    <xf numFmtId="0" fontId="28" fillId="11" borderId="0" xfId="5" applyFont="1" applyFill="1" applyAlignment="1" applyProtection="1">
      <alignment vertical="top"/>
    </xf>
    <xf numFmtId="0" fontId="43" fillId="11" borderId="0" xfId="5" applyFont="1" applyFill="1" applyAlignment="1" applyProtection="1">
      <alignment wrapText="1"/>
    </xf>
    <xf numFmtId="0" fontId="3" fillId="11" borderId="0" xfId="4" applyFill="1" applyAlignment="1" applyProtection="1"/>
    <xf numFmtId="0" fontId="60" fillId="2" borderId="0" xfId="5" applyFont="1" applyFill="1" applyAlignment="1" applyProtection="1">
      <alignment vertical="top"/>
    </xf>
    <xf numFmtId="0" fontId="60" fillId="2" borderId="0" xfId="5" applyFont="1" applyFill="1" applyAlignment="1" applyProtection="1">
      <alignment horizontal="center" vertical="top"/>
    </xf>
    <xf numFmtId="0" fontId="2" fillId="9" borderId="0" xfId="0" applyFont="1" applyFill="1" applyBorder="1" applyProtection="1"/>
    <xf numFmtId="0" fontId="5" fillId="9" borderId="0" xfId="0" applyFont="1" applyFill="1" applyBorder="1" applyProtection="1"/>
    <xf numFmtId="0" fontId="63" fillId="2" borderId="0" xfId="5" applyFont="1" applyFill="1" applyBorder="1" applyAlignment="1" applyProtection="1">
      <alignment horizontal="center" vertical="center" wrapText="1"/>
    </xf>
    <xf numFmtId="168" fontId="64" fillId="7" borderId="16" xfId="6" applyNumberFormat="1" applyFont="1" applyFill="1" applyBorder="1" applyAlignment="1" applyProtection="1">
      <alignment horizontal="center"/>
      <protection locked="0"/>
    </xf>
    <xf numFmtId="0" fontId="40" fillId="3" borderId="11" xfId="5" applyFont="1" applyFill="1" applyBorder="1" applyAlignment="1" applyProtection="1">
      <alignment horizontal="center" vertical="center"/>
    </xf>
    <xf numFmtId="0" fontId="27" fillId="2" borderId="0" xfId="5" applyFont="1" applyFill="1" applyAlignment="1" applyProtection="1">
      <alignment horizontal="center"/>
    </xf>
    <xf numFmtId="0" fontId="43" fillId="2" borderId="0" xfId="5" applyFont="1" applyFill="1" applyBorder="1" applyAlignment="1" applyProtection="1">
      <alignment horizontal="center" vertical="center" wrapText="1"/>
    </xf>
    <xf numFmtId="0" fontId="39" fillId="2" borderId="0" xfId="8" applyFont="1" applyFill="1" applyAlignment="1" applyProtection="1">
      <alignment horizontal="center"/>
    </xf>
    <xf numFmtId="0" fontId="3" fillId="2" borderId="0" xfId="4" applyFill="1" applyAlignment="1" applyProtection="1">
      <alignment horizontal="center"/>
    </xf>
    <xf numFmtId="164" fontId="64" fillId="7" borderId="16" xfId="3" applyNumberFormat="1" applyFont="1" applyFill="1" applyBorder="1" applyAlignment="1" applyProtection="1">
      <alignment horizontal="center"/>
      <protection locked="0"/>
    </xf>
    <xf numFmtId="0" fontId="43" fillId="2" borderId="0" xfId="5" applyFont="1" applyFill="1" applyBorder="1" applyAlignment="1" applyProtection="1">
      <alignment vertical="center" wrapText="1"/>
    </xf>
    <xf numFmtId="0" fontId="22" fillId="3" borderId="2" xfId="5" applyFont="1" applyFill="1" applyBorder="1" applyAlignment="1" applyProtection="1">
      <alignment horizontal="center" wrapText="1"/>
    </xf>
    <xf numFmtId="0" fontId="29" fillId="4" borderId="10" xfId="5" applyFont="1" applyFill="1" applyBorder="1" applyAlignment="1" applyProtection="1">
      <alignment horizontal="center"/>
    </xf>
    <xf numFmtId="0" fontId="29" fillId="4" borderId="9" xfId="5" applyFont="1" applyFill="1" applyBorder="1" applyAlignment="1" applyProtection="1">
      <alignment horizontal="center"/>
    </xf>
    <xf numFmtId="0" fontId="30" fillId="2" borderId="0" xfId="5" applyFont="1" applyFill="1" applyBorder="1" applyAlignment="1" applyProtection="1">
      <alignment horizontal="center"/>
    </xf>
    <xf numFmtId="0" fontId="25" fillId="2" borderId="0" xfId="5" applyNumberFormat="1" applyFont="1" applyFill="1" applyBorder="1" applyAlignment="1" applyProtection="1">
      <alignment horizontal="center"/>
    </xf>
    <xf numFmtId="0" fontId="38" fillId="2" borderId="0" xfId="5" applyFont="1" applyFill="1" applyBorder="1" applyAlignment="1" applyProtection="1">
      <alignment horizontal="center"/>
    </xf>
    <xf numFmtId="0" fontId="0" fillId="2" borderId="0" xfId="0" applyFill="1" applyBorder="1" applyProtection="1"/>
    <xf numFmtId="0" fontId="33" fillId="2" borderId="0" xfId="0" applyFont="1" applyFill="1" applyBorder="1" applyProtection="1"/>
    <xf numFmtId="0" fontId="17" fillId="2" borderId="0" xfId="0" applyFont="1" applyFill="1" applyAlignment="1" applyProtection="1">
      <alignment vertical="center"/>
    </xf>
    <xf numFmtId="44" fontId="24" fillId="5" borderId="16" xfId="2" applyFont="1" applyFill="1" applyBorder="1" applyAlignment="1" applyProtection="1">
      <alignment horizontal="right" vertical="center"/>
      <protection locked="0"/>
    </xf>
    <xf numFmtId="44" fontId="24" fillId="5" borderId="1" xfId="2" applyFont="1" applyFill="1" applyBorder="1" applyAlignment="1" applyProtection="1">
      <alignment horizontal="right" vertical="center"/>
      <protection locked="0"/>
    </xf>
    <xf numFmtId="1" fontId="24" fillId="5" borderId="1" xfId="5" applyNumberFormat="1" applyFont="1" applyFill="1" applyBorder="1" applyAlignment="1" applyProtection="1">
      <alignment horizontal="right" vertical="center"/>
      <protection locked="0"/>
    </xf>
    <xf numFmtId="3" fontId="24" fillId="5" borderId="1" xfId="5" applyNumberFormat="1" applyFont="1" applyFill="1" applyBorder="1" applyAlignment="1" applyProtection="1">
      <alignment horizontal="right" vertical="center"/>
      <protection locked="0"/>
    </xf>
    <xf numFmtId="168" fontId="24" fillId="5" borderId="1" xfId="6" applyNumberFormat="1" applyFont="1" applyFill="1" applyBorder="1" applyAlignment="1" applyProtection="1">
      <alignment horizontal="right" vertical="center"/>
      <protection locked="0"/>
    </xf>
    <xf numFmtId="10" fontId="24" fillId="5" borderId="16" xfId="6" applyNumberFormat="1" applyFont="1" applyFill="1" applyBorder="1" applyAlignment="1" applyProtection="1">
      <alignment horizontal="right" vertical="center"/>
      <protection locked="0"/>
    </xf>
    <xf numFmtId="44" fontId="22" fillId="2" borderId="0" xfId="5" applyNumberFormat="1" applyFont="1" applyFill="1" applyBorder="1" applyProtection="1"/>
    <xf numFmtId="166" fontId="22" fillId="2" borderId="0" xfId="6" applyNumberFormat="1" applyFont="1" applyFill="1" applyBorder="1" applyProtection="1"/>
    <xf numFmtId="42" fontId="7" fillId="2" borderId="0" xfId="5" applyNumberFormat="1" applyFont="1" applyFill="1" applyProtection="1"/>
    <xf numFmtId="42" fontId="33" fillId="2" borderId="0" xfId="5" applyNumberFormat="1" applyFont="1" applyFill="1" applyProtection="1"/>
    <xf numFmtId="0" fontId="64" fillId="7" borderId="16" xfId="5" applyFont="1" applyFill="1" applyBorder="1" applyAlignment="1" applyProtection="1">
      <alignment horizontal="center"/>
      <protection locked="0"/>
    </xf>
    <xf numFmtId="10" fontId="64" fillId="7" borderId="16" xfId="6" applyNumberFormat="1" applyFont="1" applyFill="1" applyBorder="1" applyAlignment="1" applyProtection="1">
      <alignment horizontal="center"/>
      <protection locked="0"/>
    </xf>
    <xf numFmtId="42" fontId="24" fillId="5" borderId="16" xfId="262" applyFont="1" applyFill="1" applyBorder="1" applyAlignment="1" applyProtection="1">
      <alignment horizontal="right" vertical="center"/>
      <protection locked="0"/>
    </xf>
    <xf numFmtId="0" fontId="3" fillId="2" borderId="0" xfId="4" applyFill="1" applyAlignment="1" applyProtection="1">
      <alignment horizontal="center"/>
    </xf>
    <xf numFmtId="0" fontId="67" fillId="3" borderId="11" xfId="5" applyFont="1" applyFill="1" applyBorder="1" applyAlignment="1" applyProtection="1">
      <alignment horizontal="left" vertical="center"/>
    </xf>
    <xf numFmtId="0" fontId="67" fillId="3" borderId="12" xfId="0" applyFont="1" applyFill="1" applyBorder="1" applyAlignment="1" applyProtection="1">
      <alignment horizontal="left"/>
    </xf>
    <xf numFmtId="3" fontId="67" fillId="3" borderId="1" xfId="0" applyNumberFormat="1" applyFont="1" applyFill="1" applyBorder="1" applyAlignment="1" applyProtection="1">
      <alignment horizontal="right"/>
    </xf>
    <xf numFmtId="0" fontId="39" fillId="2" borderId="0" xfId="8" applyFont="1" applyFill="1" applyAlignment="1"/>
    <xf numFmtId="42" fontId="33" fillId="2" borderId="0" xfId="5" applyNumberFormat="1" applyFont="1" applyFill="1" applyBorder="1" applyProtection="1"/>
    <xf numFmtId="0" fontId="56" fillId="12" borderId="0" xfId="0" applyFont="1" applyFill="1" applyProtection="1"/>
    <xf numFmtId="0" fontId="58" fillId="12" borderId="0" xfId="0" applyFont="1" applyFill="1" applyProtection="1"/>
    <xf numFmtId="0" fontId="65" fillId="2" borderId="0" xfId="4" applyFont="1" applyFill="1" applyAlignment="1" applyProtection="1"/>
    <xf numFmtId="0" fontId="2" fillId="2" borderId="0" xfId="0" applyFont="1" applyFill="1" applyProtection="1">
      <protection locked="0"/>
    </xf>
    <xf numFmtId="0" fontId="66" fillId="2" borderId="0" xfId="4" applyFont="1" applyFill="1" applyAlignment="1" applyProtection="1">
      <alignment horizontal="center"/>
    </xf>
    <xf numFmtId="0" fontId="3" fillId="2" borderId="0" xfId="4" applyFill="1" applyAlignment="1" applyProtection="1">
      <alignment horizontal="center"/>
      <protection locked="0"/>
    </xf>
    <xf numFmtId="0" fontId="39" fillId="2" borderId="0" xfId="8" applyFont="1" applyFill="1" applyAlignment="1">
      <alignment horizontal="center"/>
    </xf>
    <xf numFmtId="0" fontId="43" fillId="2" borderId="0" xfId="5" applyFont="1" applyFill="1" applyBorder="1" applyAlignment="1" applyProtection="1">
      <alignment horizontal="center" vertical="center" wrapText="1"/>
    </xf>
    <xf numFmtId="0" fontId="27" fillId="2" borderId="0" xfId="5" applyFont="1" applyFill="1" applyAlignment="1" applyProtection="1">
      <alignment horizontal="center"/>
    </xf>
    <xf numFmtId="0" fontId="2" fillId="2" borderId="6" xfId="5" applyFont="1" applyFill="1" applyBorder="1" applyAlignment="1" applyProtection="1">
      <alignment horizontal="left" vertical="center"/>
    </xf>
    <xf numFmtId="0" fontId="2" fillId="2" borderId="15" xfId="5" applyFont="1" applyFill="1" applyBorder="1" applyAlignment="1" applyProtection="1">
      <alignment horizontal="left" vertical="center"/>
    </xf>
    <xf numFmtId="0" fontId="2" fillId="2" borderId="8" xfId="5" applyFont="1" applyFill="1" applyBorder="1" applyAlignment="1" applyProtection="1">
      <alignment horizontal="left" vertical="center"/>
    </xf>
    <xf numFmtId="0" fontId="17" fillId="2" borderId="14" xfId="5" applyFont="1" applyFill="1" applyBorder="1" applyAlignment="1" applyProtection="1">
      <alignment horizontal="left" vertical="center" wrapText="1"/>
    </xf>
    <xf numFmtId="0" fontId="17" fillId="2" borderId="0" xfId="5" applyFont="1" applyFill="1" applyBorder="1" applyAlignment="1" applyProtection="1">
      <alignment horizontal="left" vertical="center" wrapText="1"/>
    </xf>
    <xf numFmtId="0" fontId="2" fillId="2" borderId="3" xfId="5" applyFont="1" applyFill="1" applyBorder="1" applyAlignment="1" applyProtection="1">
      <alignment horizontal="left" vertical="center"/>
    </xf>
    <xf numFmtId="0" fontId="2" fillId="2" borderId="0" xfId="5" applyFont="1" applyFill="1" applyBorder="1" applyAlignment="1" applyProtection="1">
      <alignment horizontal="left" vertical="center"/>
    </xf>
    <xf numFmtId="0" fontId="2" fillId="2" borderId="4" xfId="5" applyFont="1" applyFill="1" applyBorder="1" applyAlignment="1" applyProtection="1">
      <alignment horizontal="left" vertical="center"/>
    </xf>
    <xf numFmtId="0" fontId="7" fillId="2" borderId="3" xfId="5" applyFont="1" applyFill="1" applyBorder="1" applyAlignment="1" applyProtection="1">
      <alignment horizontal="left" vertical="center"/>
    </xf>
    <xf numFmtId="0" fontId="7" fillId="2" borderId="4" xfId="5" applyFont="1" applyFill="1" applyBorder="1" applyAlignment="1" applyProtection="1">
      <alignment horizontal="left" vertical="center"/>
    </xf>
    <xf numFmtId="0" fontId="17" fillId="8" borderId="7" xfId="5" applyFont="1" applyFill="1" applyBorder="1" applyAlignment="1" applyProtection="1">
      <alignment horizontal="center" vertical="center" wrapText="1"/>
    </xf>
    <xf numFmtId="0" fontId="17" fillId="8" borderId="14" xfId="5" applyFont="1" applyFill="1" applyBorder="1" applyAlignment="1" applyProtection="1">
      <alignment horizontal="center" vertical="center" wrapText="1"/>
    </xf>
    <xf numFmtId="0" fontId="17" fillId="8" borderId="5" xfId="5" applyFont="1" applyFill="1" applyBorder="1" applyAlignment="1" applyProtection="1">
      <alignment horizontal="center" vertical="center" wrapText="1"/>
    </xf>
    <xf numFmtId="0" fontId="17" fillId="8" borderId="3" xfId="5" applyFont="1" applyFill="1" applyBorder="1" applyAlignment="1" applyProtection="1">
      <alignment horizontal="center" vertical="center" wrapText="1"/>
    </xf>
    <xf numFmtId="0" fontId="17" fillId="8" borderId="0" xfId="5" applyFont="1" applyFill="1" applyBorder="1" applyAlignment="1" applyProtection="1">
      <alignment horizontal="center" vertical="center" wrapText="1"/>
    </xf>
    <xf numFmtId="0" fontId="17" fillId="8" borderId="4" xfId="5" applyFont="1" applyFill="1" applyBorder="1" applyAlignment="1" applyProtection="1">
      <alignment horizontal="center" vertical="center" wrapText="1"/>
    </xf>
    <xf numFmtId="0" fontId="17" fillId="8" borderId="6" xfId="5" applyFont="1" applyFill="1" applyBorder="1" applyAlignment="1" applyProtection="1">
      <alignment horizontal="center" vertical="center" wrapText="1"/>
    </xf>
    <xf numFmtId="0" fontId="17" fillId="8" borderId="15" xfId="5" applyFont="1" applyFill="1" applyBorder="1" applyAlignment="1" applyProtection="1">
      <alignment horizontal="center" vertical="center" wrapText="1"/>
    </xf>
    <xf numFmtId="0" fontId="17" fillId="8" borderId="8" xfId="5" applyFont="1" applyFill="1" applyBorder="1" applyAlignment="1" applyProtection="1">
      <alignment horizontal="center" vertical="center" wrapText="1"/>
    </xf>
    <xf numFmtId="0" fontId="40" fillId="3" borderId="11" xfId="5" applyFont="1" applyFill="1" applyBorder="1" applyAlignment="1" applyProtection="1">
      <alignment horizontal="center" vertical="center"/>
    </xf>
    <xf numFmtId="0" fontId="40" fillId="3" borderId="12" xfId="5" applyFont="1" applyFill="1" applyBorder="1" applyAlignment="1" applyProtection="1">
      <alignment horizontal="center" vertical="center"/>
    </xf>
    <xf numFmtId="0" fontId="40" fillId="3" borderId="13" xfId="5" applyFont="1" applyFill="1" applyBorder="1" applyAlignment="1" applyProtection="1">
      <alignment horizontal="center" vertical="center"/>
    </xf>
    <xf numFmtId="0" fontId="17" fillId="6" borderId="7"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7" fillId="2" borderId="14" xfId="0" applyFont="1" applyFill="1" applyBorder="1" applyAlignment="1" applyProtection="1">
      <alignment horizontal="left" vertical="top" wrapText="1"/>
    </xf>
    <xf numFmtId="0" fontId="17" fillId="2" borderId="0" xfId="0" applyFont="1" applyFill="1" applyBorder="1" applyAlignment="1" applyProtection="1">
      <alignment horizontal="left" vertical="top" wrapText="1"/>
    </xf>
    <xf numFmtId="0" fontId="28" fillId="2" borderId="0" xfId="5" applyFont="1" applyFill="1" applyAlignment="1" applyProtection="1">
      <alignment horizontal="center" vertical="top"/>
    </xf>
    <xf numFmtId="49" fontId="34" fillId="5" borderId="11" xfId="2" applyNumberFormat="1" applyFont="1" applyFill="1" applyBorder="1" applyAlignment="1" applyProtection="1">
      <alignment horizontal="center"/>
      <protection locked="0"/>
    </xf>
    <xf numFmtId="49" fontId="34" fillId="5" borderId="13" xfId="2" applyNumberFormat="1" applyFont="1" applyFill="1" applyBorder="1" applyAlignment="1" applyProtection="1">
      <alignment horizontal="center"/>
      <protection locked="0"/>
    </xf>
    <xf numFmtId="0" fontId="7" fillId="2" borderId="7" xfId="5" applyFont="1" applyFill="1" applyBorder="1" applyAlignment="1" applyProtection="1">
      <alignment horizontal="left" vertical="center"/>
    </xf>
    <xf numFmtId="0" fontId="7" fillId="2" borderId="14" xfId="5" applyFont="1" applyFill="1" applyBorder="1" applyAlignment="1" applyProtection="1">
      <alignment horizontal="left" vertical="center"/>
    </xf>
    <xf numFmtId="0" fontId="7" fillId="2" borderId="5" xfId="5" applyFont="1" applyFill="1" applyBorder="1" applyAlignment="1" applyProtection="1">
      <alignment horizontal="left" vertical="center"/>
    </xf>
    <xf numFmtId="0" fontId="17" fillId="6" borderId="3" xfId="0" applyFont="1" applyFill="1" applyBorder="1" applyAlignment="1" applyProtection="1">
      <alignment horizontal="center" vertical="center" wrapText="1"/>
    </xf>
    <xf numFmtId="0" fontId="17" fillId="6" borderId="4" xfId="0" applyFont="1" applyFill="1" applyBorder="1" applyAlignment="1" applyProtection="1">
      <alignment horizontal="center" vertical="center" wrapText="1"/>
    </xf>
    <xf numFmtId="0" fontId="2" fillId="2" borderId="7" xfId="5" applyFont="1" applyFill="1" applyBorder="1" applyAlignment="1" applyProtection="1">
      <alignment horizontal="left" vertical="center"/>
    </xf>
    <xf numFmtId="0" fontId="2" fillId="2" borderId="14" xfId="5" applyFont="1" applyFill="1" applyBorder="1" applyAlignment="1" applyProtection="1">
      <alignment horizontal="left" vertical="center"/>
    </xf>
    <xf numFmtId="0" fontId="2" fillId="2" borderId="5" xfId="5" applyFont="1" applyFill="1" applyBorder="1" applyAlignment="1" applyProtection="1">
      <alignment horizontal="left" vertical="center"/>
    </xf>
    <xf numFmtId="166" fontId="40" fillId="3" borderId="12" xfId="2" applyNumberFormat="1" applyFont="1" applyFill="1" applyBorder="1" applyAlignment="1" applyProtection="1">
      <alignment horizontal="center" vertical="center"/>
    </xf>
    <xf numFmtId="166" fontId="40" fillId="3" borderId="13" xfId="2" applyNumberFormat="1" applyFont="1" applyFill="1" applyBorder="1" applyAlignment="1" applyProtection="1">
      <alignment horizontal="center" vertical="center"/>
    </xf>
    <xf numFmtId="0" fontId="22" fillId="3" borderId="11" xfId="5" applyFont="1" applyFill="1" applyBorder="1" applyAlignment="1" applyProtection="1">
      <alignment horizontal="center" wrapText="1"/>
    </xf>
    <xf numFmtId="0" fontId="22" fillId="3" borderId="13" xfId="5" applyFont="1" applyFill="1" applyBorder="1" applyAlignment="1" applyProtection="1">
      <alignment horizontal="center" wrapText="1"/>
    </xf>
    <xf numFmtId="0" fontId="43" fillId="2" borderId="0" xfId="5" applyFont="1" applyFill="1" applyAlignment="1" applyProtection="1">
      <alignment horizontal="center"/>
    </xf>
    <xf numFmtId="0" fontId="39" fillId="11" borderId="0" xfId="8" applyFont="1" applyFill="1" applyAlignment="1">
      <alignment horizontal="center"/>
    </xf>
    <xf numFmtId="0" fontId="3" fillId="11" borderId="0" xfId="4" applyFill="1" applyAlignment="1" applyProtection="1">
      <alignment horizontal="center"/>
      <protection locked="0"/>
    </xf>
    <xf numFmtId="0" fontId="60" fillId="11" borderId="0" xfId="5" applyFont="1" applyFill="1" applyAlignment="1" applyProtection="1">
      <alignment horizontal="center" vertical="top"/>
    </xf>
    <xf numFmtId="0" fontId="27" fillId="11" borderId="0" xfId="5" applyFont="1" applyFill="1" applyAlignment="1" applyProtection="1">
      <alignment horizontal="center"/>
    </xf>
    <xf numFmtId="0" fontId="34" fillId="11" borderId="0" xfId="5" applyFont="1" applyFill="1" applyAlignment="1" applyProtection="1">
      <alignment horizontal="center" vertical="top" wrapText="1"/>
    </xf>
    <xf numFmtId="0" fontId="3" fillId="11" borderId="0" xfId="4" applyFill="1" applyBorder="1" applyAlignment="1" applyProtection="1">
      <alignment horizontal="center"/>
    </xf>
  </cellXfs>
  <cellStyles count="263">
    <cellStyle name="Comma 2" xfId="9" xr:uid="{00000000-0005-0000-0000-000000000000}"/>
    <cellStyle name="Comma_FY07 Budget Template" xfId="1" xr:uid="{00000000-0005-0000-0000-000001000000}"/>
    <cellStyle name="Currency" xfId="2" builtinId="4"/>
    <cellStyle name="Currency [0]" xfId="262" builtinId="7"/>
    <cellStyle name="Currency 2" xfId="10" xr:uid="{00000000-0005-0000-0000-000004000000}"/>
    <cellStyle name="Currency_FY07 Budget Template" xfId="3" xr:uid="{00000000-0005-0000-0000-000005000000}"/>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Hyperlink" xfId="4" builtinId="8"/>
    <cellStyle name="Normal" xfId="0" builtinId="0"/>
    <cellStyle name="Normal 2" xfId="8" xr:uid="{00000000-0005-0000-0000-000003010000}"/>
    <cellStyle name="Normal_FY07 Budget Template" xfId="5" xr:uid="{00000000-0005-0000-0000-000004010000}"/>
    <cellStyle name="Percent" xfId="6" builtinId="5"/>
    <cellStyle name="Percent_FY07 Budget Template" xfId="7" xr:uid="{00000000-0005-0000-0000-000006010000}"/>
  </cellStyles>
  <dxfs count="27">
    <dxf>
      <font>
        <color rgb="FFFF0000"/>
      </font>
      <fill>
        <patternFill patternType="solid">
          <fgColor indexed="64"/>
          <bgColor theme="6" tint="0.79998168889431442"/>
        </patternFill>
      </fill>
    </dxf>
    <dxf>
      <font>
        <color rgb="FFFF0000"/>
      </font>
      <fill>
        <patternFill patternType="solid">
          <fgColor theme="6" tint="0.79992065187536243"/>
          <bgColor theme="6" tint="0.39994506668294322"/>
        </patternFill>
      </fill>
    </dxf>
    <dxf>
      <font>
        <condense val="0"/>
        <extend val="0"/>
        <color indexed="9"/>
      </font>
    </dxf>
    <dxf>
      <font>
        <color theme="9" tint="-0.499984740745262"/>
      </font>
      <fill>
        <patternFill patternType="solid">
          <fgColor theme="6" tint="0.79998168889431442"/>
          <bgColor theme="6" tint="0.79998168889431442"/>
        </patternFill>
      </fill>
    </dxf>
    <dxf>
      <font>
        <condense val="0"/>
        <extend val="0"/>
        <color auto="1"/>
      </font>
      <fill>
        <patternFill>
          <bgColor indexed="26"/>
        </patternFill>
      </fill>
    </dxf>
    <dxf>
      <font>
        <color theme="1"/>
      </font>
      <fill>
        <patternFill patternType="solid">
          <fgColor indexed="64"/>
          <bgColor theme="6" tint="-0.249977111117893"/>
        </patternFill>
      </fill>
    </dxf>
    <dxf>
      <font>
        <color theme="1"/>
      </font>
      <fill>
        <patternFill patternType="solid">
          <fgColor indexed="64"/>
          <bgColor theme="6" tint="-0.249977111117893"/>
        </patternFill>
      </fill>
    </dxf>
    <dxf>
      <fill>
        <patternFill>
          <bgColor rgb="FFFFFFCC"/>
        </patternFill>
      </fill>
    </dxf>
    <dxf>
      <fill>
        <patternFill>
          <bgColor theme="9" tint="0.39994506668294322"/>
        </patternFill>
      </fill>
    </dxf>
    <dxf>
      <font>
        <condense val="0"/>
        <extend val="0"/>
        <color indexed="9"/>
      </font>
    </dxf>
    <dxf>
      <font>
        <condense val="0"/>
        <extend val="0"/>
        <color indexed="9"/>
      </font>
    </dxf>
    <dxf>
      <font>
        <condense val="0"/>
        <extend val="0"/>
        <color indexed="9"/>
      </font>
    </dxf>
    <dxf>
      <font>
        <condense val="0"/>
        <extend val="0"/>
        <color indexed="9"/>
      </font>
    </dxf>
    <dxf>
      <font>
        <b/>
        <i val="0"/>
        <strike val="0"/>
        <color theme="3"/>
      </font>
      <fill>
        <patternFill>
          <bgColor theme="4" tint="0.79998168889431442"/>
        </patternFill>
      </fill>
    </dxf>
    <dxf>
      <font>
        <b/>
        <i val="0"/>
        <strike val="0"/>
        <color theme="3"/>
      </font>
      <fill>
        <patternFill>
          <bgColor theme="4" tint="0.79998168889431442"/>
        </patternFill>
      </fill>
    </dxf>
    <dxf>
      <font>
        <b/>
        <i val="0"/>
        <strike val="0"/>
        <color theme="3"/>
      </font>
      <fill>
        <patternFill>
          <bgColor theme="4" tint="0.79998168889431442"/>
        </patternFill>
      </fill>
    </dxf>
    <dxf>
      <font>
        <strike/>
        <color theme="0"/>
      </font>
      <fill>
        <patternFill>
          <bgColor theme="3"/>
        </patternFill>
      </fill>
    </dxf>
    <dxf>
      <font>
        <strike/>
        <color theme="0"/>
      </font>
      <fill>
        <patternFill>
          <bgColor theme="3"/>
        </patternFill>
      </fill>
    </dxf>
    <dxf>
      <font>
        <b/>
        <i val="0"/>
        <strike val="0"/>
        <color rgb="FFFF0000"/>
      </font>
      <fill>
        <patternFill>
          <bgColor theme="5" tint="0.79998168889431442"/>
        </patternFill>
      </fill>
    </dxf>
    <dxf>
      <fill>
        <patternFill>
          <bgColor theme="4" tint="0.79998168889431442"/>
        </patternFill>
      </fill>
    </dxf>
    <dxf>
      <font>
        <condense val="0"/>
        <extend val="0"/>
        <color indexed="9"/>
      </font>
    </dxf>
    <dxf>
      <font>
        <b/>
        <i val="0"/>
        <strike val="0"/>
        <color theme="3"/>
      </font>
      <fill>
        <patternFill>
          <bgColor theme="4" tint="0.79998168889431442"/>
        </patternFill>
      </fill>
    </dxf>
    <dxf>
      <font>
        <condense val="0"/>
        <extend val="0"/>
        <color indexed="9"/>
      </font>
    </dxf>
    <dxf>
      <font>
        <condense val="0"/>
        <extend val="0"/>
        <color indexed="9"/>
      </font>
    </dxf>
    <dxf>
      <font>
        <condense val="0"/>
        <extend val="0"/>
        <color indexed="9"/>
      </font>
    </dxf>
    <dxf>
      <font>
        <strike/>
        <color rgb="FFFF0000"/>
      </font>
    </dxf>
    <dxf>
      <font>
        <condense val="0"/>
        <extend val="0"/>
        <color indexed="9"/>
      </font>
    </dxf>
  </dxfs>
  <tableStyles count="0" defaultTableStyle="TableStyleMedium9" defaultPivotStyle="PivotStyleLight16"/>
  <colors>
    <mruColors>
      <color rgb="FF800000"/>
      <color rgb="FF6699FF"/>
      <color rgb="FF0066FF"/>
      <color rgb="FF0066CC"/>
      <color rgb="FF0099FF"/>
      <color rgb="FF33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b="1"/>
              <a:t>Financial Reserves (End of Year)</a:t>
            </a:r>
          </a:p>
        </c:rich>
      </c:tx>
      <c:layout>
        <c:manualLayout>
          <c:xMode val="edge"/>
          <c:yMode val="edge"/>
          <c:x val="0.52313853791531895"/>
          <c:y val="9.7103008751472E-2"/>
        </c:manualLayout>
      </c:layout>
      <c:overlay val="0"/>
      <c:spPr>
        <a:noFill/>
        <a:ln w="25400">
          <a:noFill/>
        </a:ln>
      </c:spPr>
    </c:title>
    <c:autoTitleDeleted val="0"/>
    <c:plotArea>
      <c:layout>
        <c:manualLayout>
          <c:layoutTarget val="inner"/>
          <c:xMode val="edge"/>
          <c:yMode val="edge"/>
          <c:x val="0.113943111898478"/>
          <c:y val="0.216009681032862"/>
          <c:w val="0.86206959660033"/>
          <c:h val="0.634275108134848"/>
        </c:manualLayout>
      </c:layout>
      <c:areaChart>
        <c:grouping val="standard"/>
        <c:varyColors val="0"/>
        <c:ser>
          <c:idx val="0"/>
          <c:order val="0"/>
          <c:tx>
            <c:v>Financial Reserves</c:v>
          </c:tx>
          <c:spPr>
            <a:gradFill rotWithShape="0">
              <a:gsLst>
                <a:gs pos="0">
                  <a:srgbClr val="9999FF">
                    <a:gamma/>
                    <a:shade val="46275"/>
                    <a:invGamma/>
                  </a:srgbClr>
                </a:gs>
                <a:gs pos="100000">
                  <a:srgbClr val="9999FF"/>
                </a:gs>
              </a:gsLst>
              <a:lin ang="18900000" scaled="1"/>
            </a:gradFill>
            <a:ln w="12700">
              <a:solidFill>
                <a:srgbClr val="000000"/>
              </a:solidFill>
              <a:prstDash val="solid"/>
            </a:ln>
          </c:spPr>
          <c:dPt>
            <c:idx val="22"/>
            <c:bubble3D val="0"/>
            <c:spPr>
              <a:noFill/>
              <a:ln w="12700">
                <a:noFill/>
                <a:prstDash val="solid"/>
              </a:ln>
            </c:spPr>
            <c:extLst>
              <c:ext xmlns:c16="http://schemas.microsoft.com/office/drawing/2014/chart" uri="{C3380CC4-5D6E-409C-BE32-E72D297353CC}">
                <c16:uniqueId val="{00000001-89B0-4BA0-AEFF-C0A15AF294BE}"/>
              </c:ext>
            </c:extLst>
          </c:dPt>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Projections'!$C$36:$W$36</c:f>
              <c:numCache>
                <c:formatCode>_("$"* #,##0_);_("$"* \(#,##0\);_("$"* "-"_);_(@_)</c:formatCode>
                <c:ptCount val="21"/>
                <c:pt idx="0">
                  <c:v>1687500</c:v>
                </c:pt>
                <c:pt idx="1">
                  <c:v>2302010.1611111108</c:v>
                </c:pt>
                <c:pt idx="2">
                  <c:v>2789343.9128527772</c:v>
                </c:pt>
                <c:pt idx="3">
                  <c:v>2873083.4359509638</c:v>
                </c:pt>
                <c:pt idx="4">
                  <c:v>3023085.1964362068</c:v>
                </c:pt>
                <c:pt idx="5">
                  <c:v>3299839.3525414485</c:v>
                </c:pt>
                <c:pt idx="6">
                  <c:v>3767005.2403171752</c:v>
                </c:pt>
                <c:pt idx="7">
                  <c:v>4237064.6729139816</c:v>
                </c:pt>
                <c:pt idx="8">
                  <c:v>4662820.2438188493</c:v>
                </c:pt>
                <c:pt idx="9">
                  <c:v>3150243.7960927328</c:v>
                </c:pt>
                <c:pt idx="10">
                  <c:v>3525753.0594919054</c:v>
                </c:pt>
                <c:pt idx="11">
                  <c:v>3659350.2315583108</c:v>
                </c:pt>
                <c:pt idx="12">
                  <c:v>3844446.2361750985</c:v>
                </c:pt>
                <c:pt idx="13">
                  <c:v>4035044.4821947655</c:v>
                </c:pt>
                <c:pt idx="14">
                  <c:v>4170216.4758326216</c:v>
                </c:pt>
                <c:pt idx="15">
                  <c:v>4202377.1940616742</c:v>
                </c:pt>
                <c:pt idx="16">
                  <c:v>4324246.1343047423</c:v>
                </c:pt>
                <c:pt idx="17">
                  <c:v>4352247.8005599678</c:v>
                </c:pt>
                <c:pt idx="18">
                  <c:v>4560775.8888822179</c:v>
                </c:pt>
                <c:pt idx="19">
                  <c:v>4775560.3257136922</c:v>
                </c:pt>
                <c:pt idx="20">
                  <c:v>4996784.3970757704</c:v>
                </c:pt>
              </c:numCache>
            </c:numRef>
          </c:val>
          <c:extLst>
            <c:ext xmlns:c16="http://schemas.microsoft.com/office/drawing/2014/chart" uri="{C3380CC4-5D6E-409C-BE32-E72D297353CC}">
              <c16:uniqueId val="{00000002-89B0-4BA0-AEFF-C0A15AF294BE}"/>
            </c:ext>
          </c:extLst>
        </c:ser>
        <c:dLbls>
          <c:showLegendKey val="0"/>
          <c:showVal val="0"/>
          <c:showCatName val="0"/>
          <c:showSerName val="0"/>
          <c:showPercent val="0"/>
          <c:showBubbleSize val="0"/>
        </c:dLbls>
        <c:axId val="82780544"/>
        <c:axId val="82782464"/>
      </c:areaChart>
      <c:areaChart>
        <c:grouping val="standard"/>
        <c:varyColors val="0"/>
        <c:ser>
          <c:idx val="1"/>
          <c:order val="1"/>
          <c:tx>
            <c:v>Allocated for Future Cash-Financed Projects</c:v>
          </c:tx>
          <c:spPr>
            <a:gradFill>
              <a:gsLst>
                <a:gs pos="0">
                  <a:srgbClr val="E6DCAC"/>
                </a:gs>
                <a:gs pos="74000">
                  <a:srgbClr val="E6D78A"/>
                </a:gs>
                <a:gs pos="100000">
                  <a:srgbClr val="C7AC4C"/>
                </a:gs>
                <a:gs pos="76000">
                  <a:srgbClr val="E6D78A"/>
                </a:gs>
                <a:gs pos="100000">
                  <a:srgbClr val="C7AC4C"/>
                </a:gs>
                <a:gs pos="100000">
                  <a:srgbClr val="E6DCAC"/>
                </a:gs>
              </a:gsLst>
              <a:lin ang="18900000" scaled="0"/>
            </a:gradFill>
            <a:ln>
              <a:solidFill>
                <a:srgbClr val="000000"/>
              </a:solidFill>
            </a:ln>
          </c:spPr>
          <c:dPt>
            <c:idx val="22"/>
            <c:bubble3D val="0"/>
            <c:spPr>
              <a:noFill/>
              <a:ln>
                <a:noFill/>
              </a:ln>
            </c:spPr>
            <c:extLst>
              <c:ext xmlns:c16="http://schemas.microsoft.com/office/drawing/2014/chart" uri="{C3380CC4-5D6E-409C-BE32-E72D297353CC}">
                <c16:uniqueId val="{00000004-89B0-4BA0-AEFF-C0A15AF294BE}"/>
              </c:ext>
            </c:extLst>
          </c:dPt>
          <c:cat>
            <c:multiLvlStrRef>
              <c:f>'20-Year Projections'!$C$148:$W$148</c:f>
            </c:multiLvlStrRef>
          </c:cat>
          <c:val>
            <c:numRef>
              <c:f>'20-Year Projections'!$C$37:$W$37</c:f>
              <c:numCache>
                <c:formatCode>_("$"* #,##0_);_("$"* \(#,##0\);_("$"* "-"_);_(@_)</c:formatCode>
                <c:ptCount val="21"/>
                <c:pt idx="0">
                  <c:v>0</c:v>
                </c:pt>
                <c:pt idx="1">
                  <c:v>0</c:v>
                </c:pt>
                <c:pt idx="2">
                  <c:v>250000</c:v>
                </c:pt>
                <c:pt idx="3">
                  <c:v>333333.33333333337</c:v>
                </c:pt>
                <c:pt idx="4">
                  <c:v>483333.33333333337</c:v>
                </c:pt>
                <c:pt idx="5">
                  <c:v>633333.33333333337</c:v>
                </c:pt>
                <c:pt idx="6">
                  <c:v>950000</c:v>
                </c:pt>
                <c:pt idx="7">
                  <c:v>1266666.6666666667</c:v>
                </c:pt>
                <c:pt idx="8">
                  <c:v>1583333.3333333335</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89B0-4BA0-AEFF-C0A15AF294BE}"/>
            </c:ext>
          </c:extLst>
        </c:ser>
        <c:dLbls>
          <c:showLegendKey val="0"/>
          <c:showVal val="0"/>
          <c:showCatName val="0"/>
          <c:showSerName val="0"/>
          <c:showPercent val="0"/>
          <c:showBubbleSize val="0"/>
        </c:dLbls>
        <c:axId val="82786176"/>
        <c:axId val="82784640"/>
      </c:areaChart>
      <c:catAx>
        <c:axId val="8278054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Fiscal Year</a:t>
                </a:r>
              </a:p>
            </c:rich>
          </c:tx>
          <c:layout>
            <c:manualLayout>
              <c:xMode val="edge"/>
              <c:yMode val="edge"/>
              <c:x val="0.48725668661732102"/>
              <c:y val="0.9237314827172029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782464"/>
        <c:crosses val="autoZero"/>
        <c:auto val="1"/>
        <c:lblAlgn val="ctr"/>
        <c:lblOffset val="100"/>
        <c:tickLblSkip val="1"/>
        <c:tickMarkSkip val="1"/>
        <c:noMultiLvlLbl val="0"/>
      </c:catAx>
      <c:valAx>
        <c:axId val="82782464"/>
        <c:scaling>
          <c:orientation val="minMax"/>
          <c:min val="0"/>
        </c:scaling>
        <c:delete val="0"/>
        <c:axPos val="l"/>
        <c:majorGridlines>
          <c:spPr>
            <a:ln w="3175">
              <a:solidFill>
                <a:schemeClr val="bg1">
                  <a:lumMod val="65000"/>
                </a:schemeClr>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780544"/>
        <c:crosses val="autoZero"/>
        <c:crossBetween val="midCat"/>
        <c:dispUnits>
          <c:builtInUnit val="thousands"/>
          <c:dispUnitsLbl>
            <c:txPr>
              <a:bodyPr/>
              <a:lstStyle/>
              <a:p>
                <a:pPr>
                  <a:defRPr sz="1000"/>
                </a:pPr>
                <a:endParaRPr lang="en-US"/>
              </a:p>
            </c:txPr>
          </c:dispUnitsLbl>
        </c:dispUnits>
      </c:valAx>
      <c:valAx>
        <c:axId val="82784640"/>
        <c:scaling>
          <c:orientation val="minMax"/>
        </c:scaling>
        <c:delete val="1"/>
        <c:axPos val="r"/>
        <c:numFmt formatCode="_(&quot;$&quot;* #,##0_);_(&quot;$&quot;* \(#,##0\);_(&quot;$&quot;* &quot;-&quot;_);_(@_)" sourceLinked="1"/>
        <c:majorTickMark val="out"/>
        <c:minorTickMark val="none"/>
        <c:tickLblPos val="none"/>
        <c:crossAx val="82786176"/>
        <c:crosses val="max"/>
        <c:crossBetween val="midCat"/>
      </c:valAx>
      <c:catAx>
        <c:axId val="82786176"/>
        <c:scaling>
          <c:orientation val="minMax"/>
        </c:scaling>
        <c:delete val="1"/>
        <c:axPos val="b"/>
        <c:numFmt formatCode="General" sourceLinked="1"/>
        <c:majorTickMark val="out"/>
        <c:minorTickMark val="none"/>
        <c:tickLblPos val="none"/>
        <c:crossAx val="82784640"/>
        <c:crosses val="autoZero"/>
        <c:auto val="1"/>
        <c:lblAlgn val="ctr"/>
        <c:lblOffset val="100"/>
        <c:noMultiLvlLbl val="0"/>
      </c:catAx>
      <c:spPr>
        <a:solidFill>
          <a:srgbClr val="FFFFFF"/>
        </a:solidFill>
        <a:ln w="12700">
          <a:solidFill>
            <a:schemeClr val="bg1">
              <a:lumMod val="65000"/>
            </a:schemeClr>
          </a:solidFill>
          <a:prstDash val="solid"/>
        </a:ln>
      </c:spPr>
    </c:plotArea>
    <c:legend>
      <c:legendPos val="r"/>
      <c:layout>
        <c:manualLayout>
          <c:xMode val="edge"/>
          <c:yMode val="edge"/>
          <c:x val="1.48677694357973E-2"/>
          <c:y val="5.5898584524441798E-3"/>
          <c:w val="0.492748825001526"/>
          <c:h val="0.180909937577451"/>
        </c:manualLayout>
      </c:layout>
      <c:overlay val="0"/>
      <c:spPr>
        <a:solidFill>
          <a:schemeClr val="accent3">
            <a:lumMod val="40000"/>
            <a:lumOff val="60000"/>
          </a:schemeClr>
        </a:solidFill>
        <a:ln w="19050">
          <a:solidFill>
            <a:sysClr val="windowText" lastClr="000000"/>
          </a:solidFill>
        </a:ln>
      </c:spPr>
      <c:txPr>
        <a:bodyPr/>
        <a:lstStyle/>
        <a:p>
          <a:pPr>
            <a:defRPr lang="en-US" sz="1100" b="0" i="0" u="none" strike="noStrike" kern="1200"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a:t>Rate</a:t>
            </a:r>
            <a:r>
              <a:rPr lang="en-US" sz="1400" b="1" baseline="0"/>
              <a:t> Increases</a:t>
            </a:r>
            <a:endParaRPr lang="en-US" sz="1400" b="1"/>
          </a:p>
        </c:rich>
      </c:tx>
      <c:layout>
        <c:manualLayout>
          <c:xMode val="edge"/>
          <c:yMode val="edge"/>
          <c:x val="0.536874451273047"/>
          <c:y val="5.6565656565656597E-2"/>
        </c:manualLayout>
      </c:layout>
      <c:overlay val="0"/>
    </c:title>
    <c:autoTitleDeleted val="0"/>
    <c:plotArea>
      <c:layout>
        <c:manualLayout>
          <c:layoutTarget val="inner"/>
          <c:xMode val="edge"/>
          <c:yMode val="edge"/>
          <c:x val="9.7667638483964994E-2"/>
          <c:y val="0.21688698003658599"/>
          <c:w val="0.82653061224489799"/>
          <c:h val="0.61787322039290504"/>
        </c:manualLayout>
      </c:layout>
      <c:barChart>
        <c:barDir val="col"/>
        <c:grouping val="clustered"/>
        <c:varyColors val="0"/>
        <c:ser>
          <c:idx val="1"/>
          <c:order val="0"/>
          <c:tx>
            <c:v>Annual % Increase</c:v>
          </c:tx>
          <c:spPr>
            <a:solidFill>
              <a:srgbClr val="800000"/>
            </a:solidFill>
            <a:ln w="25400">
              <a:noFill/>
            </a:ln>
          </c:spPr>
          <c:invertIfNegative val="0"/>
          <c:dLbls>
            <c:spPr>
              <a:noFill/>
              <a:ln>
                <a:noFill/>
              </a:ln>
              <a:effectLst/>
            </c:spPr>
            <c:txPr>
              <a:bodyPr/>
              <a:lstStyle/>
              <a:p>
                <a:pPr>
                  <a:defRPr sz="800">
                    <a:solidFill>
                      <a:srgbClr val="8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Projections'!$C$11:$W$11</c:f>
              <c:numCache>
                <c:formatCode>0.0%</c:formatCode>
                <c:ptCount val="21"/>
                <c:pt idx="0">
                  <c:v>0</c:v>
                </c:pt>
                <c:pt idx="1">
                  <c:v>0</c:v>
                </c:pt>
                <c:pt idx="2">
                  <c:v>0</c:v>
                </c:pt>
                <c:pt idx="3">
                  <c:v>2.5866610548968612E-2</c:v>
                </c:pt>
                <c:pt idx="4">
                  <c:v>4.156644309222457E-2</c:v>
                </c:pt>
                <c:pt idx="5">
                  <c:v>4.9475300577147767E-2</c:v>
                </c:pt>
                <c:pt idx="6">
                  <c:v>3.3117551992313927E-2</c:v>
                </c:pt>
                <c:pt idx="7">
                  <c:v>2.6867290917281836E-2</c:v>
                </c:pt>
                <c:pt idx="8">
                  <c:v>1.7571873681510936E-2</c:v>
                </c:pt>
                <c:pt idx="9">
                  <c:v>1.9890114561060403E-2</c:v>
                </c:pt>
                <c:pt idx="10">
                  <c:v>2.8409190007333027E-2</c:v>
                </c:pt>
                <c:pt idx="11">
                  <c:v>3.7192303342911362E-2</c:v>
                </c:pt>
                <c:pt idx="12">
                  <c:v>3.5203854753383751E-2</c:v>
                </c:pt>
                <c:pt idx="13">
                  <c:v>2.7404634284390585E-2</c:v>
                </c:pt>
                <c:pt idx="14">
                  <c:v>1.8001103052306507E-2</c:v>
                </c:pt>
                <c:pt idx="15">
                  <c:v>1.1219516026335398E-2</c:v>
                </c:pt>
                <c:pt idx="16">
                  <c:v>3.3051325707452975E-3</c:v>
                </c:pt>
                <c:pt idx="17">
                  <c:v>1.2620690185513751E-2</c:v>
                </c:pt>
                <c:pt idx="18">
                  <c:v>1.9688935035253985E-2</c:v>
                </c:pt>
                <c:pt idx="19">
                  <c:v>2.7761154094948205E-2</c:v>
                </c:pt>
                <c:pt idx="20">
                  <c:v>2.7664484035206407E-2</c:v>
                </c:pt>
              </c:numCache>
            </c:numRef>
          </c:val>
          <c:extLst>
            <c:ext xmlns:c16="http://schemas.microsoft.com/office/drawing/2014/chart" uri="{C3380CC4-5D6E-409C-BE32-E72D297353CC}">
              <c16:uniqueId val="{00000000-115D-4254-AFEB-563B2F5D0993}"/>
            </c:ext>
          </c:extLst>
        </c:ser>
        <c:dLbls>
          <c:showLegendKey val="0"/>
          <c:showVal val="0"/>
          <c:showCatName val="0"/>
          <c:showSerName val="0"/>
          <c:showPercent val="0"/>
          <c:showBubbleSize val="0"/>
        </c:dLbls>
        <c:gapWidth val="140"/>
        <c:axId val="82805504"/>
        <c:axId val="82807424"/>
      </c:barChart>
      <c:lineChart>
        <c:grouping val="standard"/>
        <c:varyColors val="0"/>
        <c:ser>
          <c:idx val="0"/>
          <c:order val="1"/>
          <c:tx>
            <c:v>Customer Bill (5,000 gallons/month)</c:v>
          </c:tx>
          <c:spPr>
            <a:ln w="38100">
              <a:solidFill>
                <a:schemeClr val="tx2">
                  <a:lumMod val="50000"/>
                </a:schemeClr>
              </a:solidFill>
              <a:prstDash val="solid"/>
            </a:ln>
          </c:spPr>
          <c:marker>
            <c:symbol val="diamond"/>
            <c:size val="8"/>
            <c:spPr>
              <a:solidFill>
                <a:schemeClr val="tx2">
                  <a:lumMod val="50000"/>
                </a:schemeClr>
              </a:solidFill>
              <a:ln>
                <a:solidFill>
                  <a:schemeClr val="tx2">
                    <a:lumMod val="50000"/>
                  </a:schemeClr>
                </a:solidFill>
                <a:prstDash val="solid"/>
              </a:ln>
            </c:spPr>
          </c:marker>
          <c:dLbls>
            <c:dLbl>
              <c:idx val="1"/>
              <c:delete val="1"/>
              <c:extLst>
                <c:ext xmlns:c15="http://schemas.microsoft.com/office/drawing/2012/chart" uri="{CE6537A1-D6FC-4f65-9D91-7224C49458BB}"/>
                <c:ext xmlns:c16="http://schemas.microsoft.com/office/drawing/2014/chart" uri="{C3380CC4-5D6E-409C-BE32-E72D297353CC}">
                  <c16:uniqueId val="{00000001-115D-4254-AFEB-563B2F5D0993}"/>
                </c:ext>
              </c:extLst>
            </c:dLbl>
            <c:dLbl>
              <c:idx val="2"/>
              <c:delete val="1"/>
              <c:extLst>
                <c:ext xmlns:c15="http://schemas.microsoft.com/office/drawing/2012/chart" uri="{CE6537A1-D6FC-4f65-9D91-7224C49458BB}"/>
                <c:ext xmlns:c16="http://schemas.microsoft.com/office/drawing/2014/chart" uri="{C3380CC4-5D6E-409C-BE32-E72D297353CC}">
                  <c16:uniqueId val="{00000002-115D-4254-AFEB-563B2F5D0993}"/>
                </c:ext>
              </c:extLst>
            </c:dLbl>
            <c:dLbl>
              <c:idx val="4"/>
              <c:delete val="1"/>
              <c:extLst>
                <c:ext xmlns:c15="http://schemas.microsoft.com/office/drawing/2012/chart" uri="{CE6537A1-D6FC-4f65-9D91-7224C49458BB}"/>
                <c:ext xmlns:c16="http://schemas.microsoft.com/office/drawing/2014/chart" uri="{C3380CC4-5D6E-409C-BE32-E72D297353CC}">
                  <c16:uniqueId val="{00000003-115D-4254-AFEB-563B2F5D0993}"/>
                </c:ext>
              </c:extLst>
            </c:dLbl>
            <c:dLbl>
              <c:idx val="5"/>
              <c:delete val="1"/>
              <c:extLst>
                <c:ext xmlns:c15="http://schemas.microsoft.com/office/drawing/2012/chart" uri="{CE6537A1-D6FC-4f65-9D91-7224C49458BB}"/>
                <c:ext xmlns:c16="http://schemas.microsoft.com/office/drawing/2014/chart" uri="{C3380CC4-5D6E-409C-BE32-E72D297353CC}">
                  <c16:uniqueId val="{00000004-115D-4254-AFEB-563B2F5D0993}"/>
                </c:ext>
              </c:extLst>
            </c:dLbl>
            <c:dLbl>
              <c:idx val="7"/>
              <c:delete val="1"/>
              <c:extLst>
                <c:ext xmlns:c15="http://schemas.microsoft.com/office/drawing/2012/chart" uri="{CE6537A1-D6FC-4f65-9D91-7224C49458BB}"/>
                <c:ext xmlns:c16="http://schemas.microsoft.com/office/drawing/2014/chart" uri="{C3380CC4-5D6E-409C-BE32-E72D297353CC}">
                  <c16:uniqueId val="{00000005-115D-4254-AFEB-563B2F5D0993}"/>
                </c:ext>
              </c:extLst>
            </c:dLbl>
            <c:dLbl>
              <c:idx val="8"/>
              <c:delete val="1"/>
              <c:extLst>
                <c:ext xmlns:c15="http://schemas.microsoft.com/office/drawing/2012/chart" uri="{CE6537A1-D6FC-4f65-9D91-7224C49458BB}"/>
                <c:ext xmlns:c16="http://schemas.microsoft.com/office/drawing/2014/chart" uri="{C3380CC4-5D6E-409C-BE32-E72D297353CC}">
                  <c16:uniqueId val="{00000006-115D-4254-AFEB-563B2F5D0993}"/>
                </c:ext>
              </c:extLst>
            </c:dLbl>
            <c:dLbl>
              <c:idx val="10"/>
              <c:delete val="1"/>
              <c:extLst>
                <c:ext xmlns:c15="http://schemas.microsoft.com/office/drawing/2012/chart" uri="{CE6537A1-D6FC-4f65-9D91-7224C49458BB}"/>
                <c:ext xmlns:c16="http://schemas.microsoft.com/office/drawing/2014/chart" uri="{C3380CC4-5D6E-409C-BE32-E72D297353CC}">
                  <c16:uniqueId val="{00000007-115D-4254-AFEB-563B2F5D0993}"/>
                </c:ext>
              </c:extLst>
            </c:dLbl>
            <c:dLbl>
              <c:idx val="11"/>
              <c:delete val="1"/>
              <c:extLst>
                <c:ext xmlns:c15="http://schemas.microsoft.com/office/drawing/2012/chart" uri="{CE6537A1-D6FC-4f65-9D91-7224C49458BB}"/>
                <c:ext xmlns:c16="http://schemas.microsoft.com/office/drawing/2014/chart" uri="{C3380CC4-5D6E-409C-BE32-E72D297353CC}">
                  <c16:uniqueId val="{00000008-115D-4254-AFEB-563B2F5D0993}"/>
                </c:ext>
              </c:extLst>
            </c:dLbl>
            <c:dLbl>
              <c:idx val="13"/>
              <c:delete val="1"/>
              <c:extLst>
                <c:ext xmlns:c15="http://schemas.microsoft.com/office/drawing/2012/chart" uri="{CE6537A1-D6FC-4f65-9D91-7224C49458BB}"/>
                <c:ext xmlns:c16="http://schemas.microsoft.com/office/drawing/2014/chart" uri="{C3380CC4-5D6E-409C-BE32-E72D297353CC}">
                  <c16:uniqueId val="{00000009-115D-4254-AFEB-563B2F5D0993}"/>
                </c:ext>
              </c:extLst>
            </c:dLbl>
            <c:dLbl>
              <c:idx val="14"/>
              <c:delete val="1"/>
              <c:extLst>
                <c:ext xmlns:c15="http://schemas.microsoft.com/office/drawing/2012/chart" uri="{CE6537A1-D6FC-4f65-9D91-7224C49458BB}"/>
                <c:ext xmlns:c16="http://schemas.microsoft.com/office/drawing/2014/chart" uri="{C3380CC4-5D6E-409C-BE32-E72D297353CC}">
                  <c16:uniqueId val="{0000000A-115D-4254-AFEB-563B2F5D0993}"/>
                </c:ext>
              </c:extLst>
            </c:dLbl>
            <c:dLbl>
              <c:idx val="16"/>
              <c:delete val="1"/>
              <c:extLst>
                <c:ext xmlns:c15="http://schemas.microsoft.com/office/drawing/2012/chart" uri="{CE6537A1-D6FC-4f65-9D91-7224C49458BB}"/>
                <c:ext xmlns:c16="http://schemas.microsoft.com/office/drawing/2014/chart" uri="{C3380CC4-5D6E-409C-BE32-E72D297353CC}">
                  <c16:uniqueId val="{0000000B-115D-4254-AFEB-563B2F5D0993}"/>
                </c:ext>
              </c:extLst>
            </c:dLbl>
            <c:dLbl>
              <c:idx val="17"/>
              <c:delete val="1"/>
              <c:extLst>
                <c:ext xmlns:c15="http://schemas.microsoft.com/office/drawing/2012/chart" uri="{CE6537A1-D6FC-4f65-9D91-7224C49458BB}"/>
                <c:ext xmlns:c16="http://schemas.microsoft.com/office/drawing/2014/chart" uri="{C3380CC4-5D6E-409C-BE32-E72D297353CC}">
                  <c16:uniqueId val="{0000000C-115D-4254-AFEB-563B2F5D0993}"/>
                </c:ext>
              </c:extLst>
            </c:dLbl>
            <c:dLbl>
              <c:idx val="19"/>
              <c:delete val="1"/>
              <c:extLst>
                <c:ext xmlns:c15="http://schemas.microsoft.com/office/drawing/2012/chart" uri="{CE6537A1-D6FC-4f65-9D91-7224C49458BB}"/>
                <c:ext xmlns:c16="http://schemas.microsoft.com/office/drawing/2014/chart" uri="{C3380CC4-5D6E-409C-BE32-E72D297353CC}">
                  <c16:uniqueId val="{0000000D-115D-4254-AFEB-563B2F5D0993}"/>
                </c:ext>
              </c:extLst>
            </c:dLbl>
            <c:spPr>
              <a:noFill/>
              <a:ln>
                <a:noFill/>
              </a:ln>
              <a:effectLst/>
            </c:spPr>
            <c:txPr>
              <a:bodyPr/>
              <a:lstStyle/>
              <a:p>
                <a:pPr>
                  <a:defRPr sz="1050" b="1">
                    <a:solidFill>
                      <a:schemeClr val="tx2">
                        <a:lumMod val="50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'20-Year Projections'!$C$17:$W$17</c:f>
              <c:numCache>
                <c:formatCode>"$"#,##0.00</c:formatCode>
                <c:ptCount val="21"/>
                <c:pt idx="0">
                  <c:v>29.349999999999998</c:v>
                </c:pt>
                <c:pt idx="1">
                  <c:v>29.349999999999998</c:v>
                </c:pt>
                <c:pt idx="2">
                  <c:v>29.349999999999998</c:v>
                </c:pt>
                <c:pt idx="3">
                  <c:v>30.109185019612227</c:v>
                </c:pt>
                <c:pt idx="4">
                  <c:v>31.360716745283199</c:v>
                </c:pt>
                <c:pt idx="5">
                  <c:v>32.912297632570876</c:v>
                </c:pt>
                <c:pt idx="6">
                  <c:v>34.002272360604053</c:v>
                </c:pt>
                <c:pt idx="7">
                  <c:v>34.915821303965053</c:v>
                </c:pt>
                <c:pt idx="8">
                  <c:v>35.529357705404536</c:v>
                </c:pt>
                <c:pt idx="9">
                  <c:v>36.236040700445926</c:v>
                </c:pt>
                <c:pt idx="10">
                  <c:v>37.265477265818348</c:v>
                </c:pt>
                <c:pt idx="11">
                  <c:v>38.651466200507031</c:v>
                </c:pt>
                <c:pt idx="12">
                  <c:v>40.012146802635002</c:v>
                </c:pt>
                <c:pt idx="13">
                  <c:v>41.108665052694562</c:v>
                </c:pt>
                <c:pt idx="14">
                  <c:v>41.848666368650868</c:v>
                </c:pt>
                <c:pt idx="15">
                  <c:v>42.318188151654709</c:v>
                </c:pt>
                <c:pt idx="16">
                  <c:v>42.458055373649671</c:v>
                </c:pt>
                <c:pt idx="17">
                  <c:v>42.993905336399891</c:v>
                </c:pt>
                <c:pt idx="18">
                  <c:v>43.840409545480128</c:v>
                </c:pt>
                <c:pt idx="19">
                  <c:v>45.05746991045784</c:v>
                </c:pt>
                <c:pt idx="20">
                  <c:v>46.303961567462494</c:v>
                </c:pt>
              </c:numCache>
            </c:numRef>
          </c:val>
          <c:smooth val="0"/>
          <c:extLst>
            <c:ext xmlns:c16="http://schemas.microsoft.com/office/drawing/2014/chart" uri="{C3380CC4-5D6E-409C-BE32-E72D297353CC}">
              <c16:uniqueId val="{0000000E-115D-4254-AFEB-563B2F5D0993}"/>
            </c:ext>
          </c:extLst>
        </c:ser>
        <c:dLbls>
          <c:showLegendKey val="0"/>
          <c:showVal val="0"/>
          <c:showCatName val="0"/>
          <c:showSerName val="0"/>
          <c:showPercent val="0"/>
          <c:showBubbleSize val="0"/>
        </c:dLbls>
        <c:marker val="1"/>
        <c:smooth val="0"/>
        <c:axId val="82841984"/>
        <c:axId val="82843520"/>
      </c:lineChart>
      <c:catAx>
        <c:axId val="8280550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sz="1000"/>
                  <a:t>Fiscal Year</a:t>
                </a:r>
              </a:p>
            </c:rich>
          </c:tx>
          <c:layout>
            <c:manualLayout>
              <c:xMode val="edge"/>
              <c:yMode val="edge"/>
              <c:x val="0.46209912536443098"/>
              <c:y val="0.9173816093501130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807424"/>
        <c:crosses val="autoZero"/>
        <c:auto val="0"/>
        <c:lblAlgn val="ctr"/>
        <c:lblOffset val="100"/>
        <c:tickLblSkip val="1"/>
        <c:tickMarkSkip val="1"/>
        <c:noMultiLvlLbl val="0"/>
      </c:catAx>
      <c:valAx>
        <c:axId val="82807424"/>
        <c:scaling>
          <c:orientation val="minMax"/>
          <c:min val="0"/>
        </c:scaling>
        <c:delete val="0"/>
        <c:axPos val="l"/>
        <c:majorGridlines>
          <c:spPr>
            <a:ln>
              <a:solidFill>
                <a:schemeClr val="accent2">
                  <a:lumMod val="40000"/>
                  <a:lumOff val="60000"/>
                </a:schemeClr>
              </a:solidFill>
            </a:ln>
          </c:spPr>
        </c:majorGridlines>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C00000"/>
                </a:solidFill>
                <a:latin typeface="Arial"/>
                <a:ea typeface="Arial"/>
                <a:cs typeface="Arial"/>
              </a:defRPr>
            </a:pPr>
            <a:endParaRPr lang="en-US"/>
          </a:p>
        </c:txPr>
        <c:crossAx val="82805504"/>
        <c:crosses val="autoZero"/>
        <c:crossBetween val="between"/>
      </c:valAx>
      <c:catAx>
        <c:axId val="82841984"/>
        <c:scaling>
          <c:orientation val="minMax"/>
        </c:scaling>
        <c:delete val="1"/>
        <c:axPos val="b"/>
        <c:majorTickMark val="out"/>
        <c:minorTickMark val="none"/>
        <c:tickLblPos val="none"/>
        <c:crossAx val="82843520"/>
        <c:crosses val="autoZero"/>
        <c:auto val="0"/>
        <c:lblAlgn val="ctr"/>
        <c:lblOffset val="100"/>
        <c:noMultiLvlLbl val="0"/>
      </c:catAx>
      <c:valAx>
        <c:axId val="82843520"/>
        <c:scaling>
          <c:orientation val="minMax"/>
          <c:min val="0"/>
        </c:scaling>
        <c:delete val="0"/>
        <c:axPos val="r"/>
        <c:numFmt formatCode="&quot;$&quot;#,##0" sourceLinked="0"/>
        <c:majorTickMark val="cross"/>
        <c:minorTickMark val="cross"/>
        <c:tickLblPos val="nextTo"/>
        <c:spPr>
          <a:noFill/>
          <a:ln w="3175">
            <a:solidFill>
              <a:srgbClr val="000000"/>
            </a:solidFill>
            <a:prstDash val="solid"/>
          </a:ln>
        </c:spPr>
        <c:txPr>
          <a:bodyPr rot="0" vert="horz"/>
          <a:lstStyle/>
          <a:p>
            <a:pPr>
              <a:defRPr sz="1000" b="0" i="0" u="none" strike="noStrike" baseline="0">
                <a:solidFill>
                  <a:schemeClr val="tx2">
                    <a:lumMod val="50000"/>
                  </a:schemeClr>
                </a:solidFill>
                <a:latin typeface="Arial"/>
                <a:ea typeface="Arial"/>
                <a:cs typeface="Arial"/>
              </a:defRPr>
            </a:pPr>
            <a:endParaRPr lang="en-US"/>
          </a:p>
        </c:txPr>
        <c:crossAx val="82841984"/>
        <c:crosses val="max"/>
        <c:crossBetween val="between"/>
        <c:minorUnit val="5"/>
      </c:valAx>
      <c:spPr>
        <a:solidFill>
          <a:srgbClr val="FFFFFF"/>
        </a:solidFill>
        <a:ln w="12700">
          <a:solidFill>
            <a:srgbClr val="000000"/>
          </a:solidFill>
          <a:prstDash val="solid"/>
        </a:ln>
      </c:spPr>
    </c:plotArea>
    <c:legend>
      <c:legendPos val="r"/>
      <c:layout>
        <c:manualLayout>
          <c:xMode val="edge"/>
          <c:yMode val="edge"/>
          <c:x val="9.1466946353375798E-3"/>
          <c:y val="6.9237499158759002E-3"/>
          <c:w val="0.45992579953350798"/>
          <c:h val="0.173357860182007"/>
        </c:manualLayout>
      </c:layout>
      <c:overlay val="0"/>
      <c:spPr>
        <a:solidFill>
          <a:schemeClr val="accent3">
            <a:lumMod val="40000"/>
            <a:lumOff val="60000"/>
          </a:schemeClr>
        </a:solidFill>
        <a:ln w="25400">
          <a:solidFill>
            <a:sysClr val="windowText" lastClr="000000"/>
          </a:solid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b="1"/>
              <a:t>Total Cumulative System Investment From Current Year</a:t>
            </a:r>
          </a:p>
        </c:rich>
      </c:tx>
      <c:layout>
        <c:manualLayout>
          <c:xMode val="edge"/>
          <c:yMode val="edge"/>
          <c:x val="0.17504344215037601"/>
          <c:y val="3.0131826741996201E-2"/>
        </c:manualLayout>
      </c:layout>
      <c:overlay val="0"/>
      <c:spPr>
        <a:noFill/>
        <a:ln w="25400">
          <a:noFill/>
        </a:ln>
      </c:spPr>
    </c:title>
    <c:autoTitleDeleted val="0"/>
    <c:plotArea>
      <c:layout>
        <c:manualLayout>
          <c:layoutTarget val="inner"/>
          <c:xMode val="edge"/>
          <c:yMode val="edge"/>
          <c:x val="0.13001770237353399"/>
          <c:y val="0.111111407684209"/>
          <c:w val="0.84559111765705497"/>
          <c:h val="0.73917345077628005"/>
        </c:manualLayout>
      </c:layout>
      <c:areaChart>
        <c:grouping val="stacked"/>
        <c:varyColors val="0"/>
        <c:ser>
          <c:idx val="0"/>
          <c:order val="0"/>
          <c:spPr>
            <a:gradFill rotWithShape="0">
              <a:gsLst>
                <a:gs pos="0">
                  <a:srgbClr val="9999FF">
                    <a:gamma/>
                    <a:shade val="46275"/>
                    <a:invGamma/>
                  </a:srgbClr>
                </a:gs>
                <a:gs pos="100000">
                  <a:srgbClr val="9999FF"/>
                </a:gs>
              </a:gsLst>
              <a:lin ang="18900000" scaled="1"/>
            </a:gradFill>
            <a:ln w="12700">
              <a:solidFill>
                <a:srgbClr val="000000"/>
              </a:solidFill>
              <a:prstDash val="solid"/>
            </a:ln>
          </c:spPr>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Projections'!$C$47:$W$47</c:f>
              <c:numCache>
                <c:formatCode>_("$"* #,##0_);_("$"* \(#,##0\);_("$"* "-"_);_(@_)</c:formatCode>
                <c:ptCount val="21"/>
                <c:pt idx="0">
                  <c:v>20000</c:v>
                </c:pt>
                <c:pt idx="1">
                  <c:v>40000</c:v>
                </c:pt>
                <c:pt idx="2">
                  <c:v>60000</c:v>
                </c:pt>
                <c:pt idx="3">
                  <c:v>476926.92048317264</c:v>
                </c:pt>
                <c:pt idx="4">
                  <c:v>893853.84096634528</c:v>
                </c:pt>
                <c:pt idx="5">
                  <c:v>1295780.7614495179</c:v>
                </c:pt>
                <c:pt idx="6">
                  <c:v>1531041.0152660238</c:v>
                </c:pt>
                <c:pt idx="7">
                  <c:v>1766301.2690825297</c:v>
                </c:pt>
                <c:pt idx="8">
                  <c:v>1996561.5228990356</c:v>
                </c:pt>
                <c:pt idx="9">
                  <c:v>4126821.7767155413</c:v>
                </c:pt>
                <c:pt idx="10">
                  <c:v>4357082.0305320472</c:v>
                </c:pt>
                <c:pt idx="11">
                  <c:v>4891549.5114573874</c:v>
                </c:pt>
                <c:pt idx="12">
                  <c:v>5426016.9923827276</c:v>
                </c:pt>
                <c:pt idx="13">
                  <c:v>5960484.4733080678</c:v>
                </c:pt>
                <c:pt idx="14">
                  <c:v>6494951.954233408</c:v>
                </c:pt>
                <c:pt idx="15">
                  <c:v>7029419.4351587482</c:v>
                </c:pt>
                <c:pt idx="16">
                  <c:v>7563886.9160840884</c:v>
                </c:pt>
                <c:pt idx="17">
                  <c:v>8098354.3970094286</c:v>
                </c:pt>
                <c:pt idx="18">
                  <c:v>8402561.6241182629</c:v>
                </c:pt>
                <c:pt idx="19">
                  <c:v>8706768.8512270972</c:v>
                </c:pt>
                <c:pt idx="20">
                  <c:v>9010976.0783359315</c:v>
                </c:pt>
              </c:numCache>
            </c:numRef>
          </c:val>
          <c:extLst>
            <c:ext xmlns:c16="http://schemas.microsoft.com/office/drawing/2014/chart" uri="{C3380CC4-5D6E-409C-BE32-E72D297353CC}">
              <c16:uniqueId val="{00000000-8139-4353-90B9-4FD4DC8F37B0}"/>
            </c:ext>
          </c:extLst>
        </c:ser>
        <c:dLbls>
          <c:showLegendKey val="0"/>
          <c:showVal val="0"/>
          <c:showCatName val="0"/>
          <c:showSerName val="0"/>
          <c:showPercent val="0"/>
          <c:showBubbleSize val="0"/>
        </c:dLbls>
        <c:axId val="82855424"/>
        <c:axId val="82857344"/>
      </c:areaChart>
      <c:catAx>
        <c:axId val="8285542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sz="900"/>
                  <a:t>Fiscal</a:t>
                </a:r>
                <a:r>
                  <a:rPr lang="en-US" sz="1000"/>
                  <a:t> Year</a:t>
                </a:r>
              </a:p>
            </c:rich>
          </c:tx>
          <c:layout>
            <c:manualLayout>
              <c:xMode val="edge"/>
              <c:yMode val="edge"/>
              <c:x val="0.48725668661732102"/>
              <c:y val="0.9237314827172029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857344"/>
        <c:crosses val="autoZero"/>
        <c:auto val="1"/>
        <c:lblAlgn val="ctr"/>
        <c:lblOffset val="100"/>
        <c:tickLblSkip val="1"/>
        <c:tickMarkSkip val="1"/>
        <c:noMultiLvlLbl val="0"/>
      </c:catAx>
      <c:valAx>
        <c:axId val="82857344"/>
        <c:scaling>
          <c:orientation val="minMax"/>
          <c:min val="0"/>
        </c:scaling>
        <c:delete val="0"/>
        <c:axPos val="l"/>
        <c:majorGridlines>
          <c:spPr>
            <a:ln w="3175">
              <a:solidFill>
                <a:schemeClr val="bg1">
                  <a:lumMod val="65000"/>
                </a:schemeClr>
              </a:solidFill>
              <a:prstDash val="solid"/>
            </a:ln>
          </c:spPr>
        </c:majorGridlines>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855424"/>
        <c:crosses val="autoZero"/>
        <c:crossBetween val="midCat"/>
        <c:dispUnits>
          <c:builtInUnit val="thousands"/>
          <c:dispUnitsLbl>
            <c:txPr>
              <a:bodyPr/>
              <a:lstStyle/>
              <a:p>
                <a:pPr>
                  <a:defRPr sz="1000"/>
                </a:pPr>
                <a:endParaRPr lang="en-US"/>
              </a:p>
            </c:txPr>
          </c:dispUnitsLbl>
        </c:dispUnits>
      </c:valAx>
      <c:spPr>
        <a:solidFill>
          <a:srgbClr val="FFFFFF"/>
        </a:solidFill>
        <a:ln w="12700">
          <a:solidFill>
            <a:schemeClr val="bg1">
              <a:lumMod val="65000"/>
            </a:schemeClr>
          </a:solidFill>
          <a:prstDash val="solid"/>
        </a:ln>
      </c:spPr>
    </c:plotArea>
    <c:plotVisOnly val="1"/>
    <c:dispBlanksAs val="zero"/>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b="1"/>
              <a:t>Total Capital Expenses</a:t>
            </a:r>
          </a:p>
        </c:rich>
      </c:tx>
      <c:layout>
        <c:manualLayout>
          <c:xMode val="edge"/>
          <c:yMode val="edge"/>
          <c:x val="0.41918134607320701"/>
          <c:y val="9.7222548673952996E-2"/>
        </c:manualLayout>
      </c:layout>
      <c:overlay val="0"/>
      <c:spPr>
        <a:noFill/>
        <a:ln w="25400">
          <a:noFill/>
        </a:ln>
      </c:spPr>
    </c:title>
    <c:autoTitleDeleted val="0"/>
    <c:plotArea>
      <c:layout>
        <c:manualLayout>
          <c:layoutTarget val="inner"/>
          <c:xMode val="edge"/>
          <c:yMode val="edge"/>
          <c:x val="0.113943111898478"/>
          <c:y val="0.21172418746164201"/>
          <c:w val="0.86206959660033"/>
          <c:h val="0.63856047844765695"/>
        </c:manualLayout>
      </c:layout>
      <c:barChart>
        <c:barDir val="col"/>
        <c:grouping val="clustered"/>
        <c:varyColors val="0"/>
        <c:ser>
          <c:idx val="0"/>
          <c:order val="0"/>
          <c:tx>
            <c:v>Total Capital Expense</c:v>
          </c:tx>
          <c:spPr>
            <a:gradFill rotWithShape="0">
              <a:gsLst>
                <a:gs pos="0">
                  <a:srgbClr val="9999FF">
                    <a:gamma/>
                    <a:shade val="46275"/>
                    <a:invGamma/>
                  </a:srgbClr>
                </a:gs>
                <a:gs pos="100000">
                  <a:srgbClr val="9999FF"/>
                </a:gs>
              </a:gsLst>
              <a:lin ang="18900000" scaled="1"/>
            </a:gradFill>
            <a:ln w="12700">
              <a:solidFill>
                <a:srgbClr val="000000"/>
              </a:solidFill>
              <a:prstDash val="solid"/>
            </a:ln>
          </c:spPr>
          <c:invertIfNegative val="0"/>
          <c:dPt>
            <c:idx val="22"/>
            <c:invertIfNegative val="0"/>
            <c:bubble3D val="0"/>
            <c:spPr>
              <a:noFill/>
              <a:ln w="12700">
                <a:noFill/>
                <a:prstDash val="solid"/>
              </a:ln>
            </c:spPr>
            <c:extLst>
              <c:ext xmlns:c16="http://schemas.microsoft.com/office/drawing/2014/chart" uri="{C3380CC4-5D6E-409C-BE32-E72D297353CC}">
                <c16:uniqueId val="{00000001-AC31-434A-98AB-700CD5C4738F}"/>
              </c:ext>
            </c:extLst>
          </c:dPt>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Projections'!$C$46:$W$46</c:f>
              <c:numCache>
                <c:formatCode>_("$"* #,##0_);_("$"* \(#,##0\);_("$"* "-"_);_(@_)</c:formatCode>
                <c:ptCount val="21"/>
                <c:pt idx="0">
                  <c:v>20000</c:v>
                </c:pt>
                <c:pt idx="1">
                  <c:v>20000</c:v>
                </c:pt>
                <c:pt idx="2">
                  <c:v>20000</c:v>
                </c:pt>
                <c:pt idx="3">
                  <c:v>416926.92048317264</c:v>
                </c:pt>
                <c:pt idx="4">
                  <c:v>416926.92048317264</c:v>
                </c:pt>
                <c:pt idx="5">
                  <c:v>401926.92048317264</c:v>
                </c:pt>
                <c:pt idx="6">
                  <c:v>235260.25381650595</c:v>
                </c:pt>
                <c:pt idx="7">
                  <c:v>235260.25381650595</c:v>
                </c:pt>
                <c:pt idx="8">
                  <c:v>230260.25381650595</c:v>
                </c:pt>
                <c:pt idx="9">
                  <c:v>2130260.2538165059</c:v>
                </c:pt>
                <c:pt idx="10">
                  <c:v>230260.25381650595</c:v>
                </c:pt>
                <c:pt idx="11">
                  <c:v>534467.48092534055</c:v>
                </c:pt>
                <c:pt idx="12">
                  <c:v>534467.48092534055</c:v>
                </c:pt>
                <c:pt idx="13">
                  <c:v>534467.48092534055</c:v>
                </c:pt>
                <c:pt idx="14">
                  <c:v>534467.48092534055</c:v>
                </c:pt>
                <c:pt idx="15">
                  <c:v>534467.48092534055</c:v>
                </c:pt>
                <c:pt idx="16">
                  <c:v>534467.48092534055</c:v>
                </c:pt>
                <c:pt idx="17">
                  <c:v>534467.48092534055</c:v>
                </c:pt>
                <c:pt idx="18">
                  <c:v>304207.2271088346</c:v>
                </c:pt>
                <c:pt idx="19">
                  <c:v>304207.2271088346</c:v>
                </c:pt>
                <c:pt idx="20">
                  <c:v>304207.2271088346</c:v>
                </c:pt>
              </c:numCache>
            </c:numRef>
          </c:val>
          <c:extLst>
            <c:ext xmlns:c16="http://schemas.microsoft.com/office/drawing/2014/chart" uri="{C3380CC4-5D6E-409C-BE32-E72D297353CC}">
              <c16:uniqueId val="{00000002-AC31-434A-98AB-700CD5C4738F}"/>
            </c:ext>
          </c:extLst>
        </c:ser>
        <c:dLbls>
          <c:showLegendKey val="0"/>
          <c:showVal val="0"/>
          <c:showCatName val="0"/>
          <c:showSerName val="0"/>
          <c:showPercent val="0"/>
          <c:showBubbleSize val="0"/>
        </c:dLbls>
        <c:gapWidth val="25"/>
        <c:axId val="82872960"/>
        <c:axId val="82875136"/>
      </c:barChart>
      <c:barChart>
        <c:barDir val="col"/>
        <c:grouping val="clustered"/>
        <c:varyColors val="0"/>
        <c:ser>
          <c:idx val="1"/>
          <c:order val="1"/>
          <c:tx>
            <c:v>Cash-Financed</c:v>
          </c:tx>
          <c:spPr>
            <a:gradFill>
              <a:gsLst>
                <a:gs pos="0">
                  <a:srgbClr val="E6DCAC"/>
                </a:gs>
                <a:gs pos="74000">
                  <a:srgbClr val="E6D78A"/>
                </a:gs>
                <a:gs pos="100000">
                  <a:srgbClr val="C7AC4C"/>
                </a:gs>
                <a:gs pos="76000">
                  <a:srgbClr val="E6D78A"/>
                </a:gs>
                <a:gs pos="100000">
                  <a:srgbClr val="C7AC4C"/>
                </a:gs>
                <a:gs pos="100000">
                  <a:srgbClr val="E6DCAC"/>
                </a:gs>
              </a:gsLst>
              <a:lin ang="18900000" scaled="0"/>
            </a:gradFill>
            <a:ln>
              <a:solidFill>
                <a:srgbClr val="000000"/>
              </a:solidFill>
            </a:ln>
          </c:spPr>
          <c:invertIfNegative val="0"/>
          <c:dPt>
            <c:idx val="22"/>
            <c:invertIfNegative val="0"/>
            <c:bubble3D val="0"/>
            <c:spPr>
              <a:noFill/>
              <a:ln>
                <a:noFill/>
              </a:ln>
            </c:spPr>
            <c:extLst>
              <c:ext xmlns:c16="http://schemas.microsoft.com/office/drawing/2014/chart" uri="{C3380CC4-5D6E-409C-BE32-E72D297353CC}">
                <c16:uniqueId val="{00000004-AC31-434A-98AB-700CD5C4738F}"/>
              </c:ext>
            </c:extLst>
          </c:dPt>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Projections'!$C$32:$W$32</c:f>
              <c:numCache>
                <c:formatCode>_("$"* #,##0_);_("$"* \(#,##0\);_("$"* "-"_);_(@_)</c:formatCode>
                <c:ptCount val="21"/>
                <c:pt idx="0">
                  <c:v>0</c:v>
                </c:pt>
                <c:pt idx="1">
                  <c:v>0</c:v>
                </c:pt>
                <c:pt idx="2">
                  <c:v>0</c:v>
                </c:pt>
                <c:pt idx="3">
                  <c:v>166666.66666666666</c:v>
                </c:pt>
                <c:pt idx="4">
                  <c:v>166666.66666666666</c:v>
                </c:pt>
                <c:pt idx="5">
                  <c:v>166666.66666666666</c:v>
                </c:pt>
                <c:pt idx="6">
                  <c:v>0</c:v>
                </c:pt>
                <c:pt idx="7">
                  <c:v>0</c:v>
                </c:pt>
                <c:pt idx="8">
                  <c:v>0</c:v>
                </c:pt>
                <c:pt idx="9">
                  <c:v>1900000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C31-434A-98AB-700CD5C4738F}"/>
            </c:ext>
          </c:extLst>
        </c:ser>
        <c:dLbls>
          <c:showLegendKey val="0"/>
          <c:showVal val="0"/>
          <c:showCatName val="0"/>
          <c:showSerName val="0"/>
          <c:showPercent val="0"/>
          <c:showBubbleSize val="0"/>
        </c:dLbls>
        <c:gapWidth val="175"/>
        <c:axId val="82878848"/>
        <c:axId val="82877056"/>
      </c:barChart>
      <c:catAx>
        <c:axId val="82872960"/>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Fiscal Year</a:t>
                </a:r>
              </a:p>
            </c:rich>
          </c:tx>
          <c:layout>
            <c:manualLayout>
              <c:xMode val="edge"/>
              <c:yMode val="edge"/>
              <c:x val="0.48725668661732102"/>
              <c:y val="0.9237314827172029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875136"/>
        <c:crosses val="autoZero"/>
        <c:auto val="1"/>
        <c:lblAlgn val="ctr"/>
        <c:lblOffset val="100"/>
        <c:tickLblSkip val="1"/>
        <c:tickMarkSkip val="1"/>
        <c:noMultiLvlLbl val="0"/>
      </c:catAx>
      <c:valAx>
        <c:axId val="82875136"/>
        <c:scaling>
          <c:orientation val="minMax"/>
          <c:min val="0"/>
        </c:scaling>
        <c:delete val="0"/>
        <c:axPos val="l"/>
        <c:majorGridlines>
          <c:spPr>
            <a:ln w="3175">
              <a:solidFill>
                <a:schemeClr val="bg1">
                  <a:lumMod val="65000"/>
                </a:schemeClr>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872960"/>
        <c:crosses val="autoZero"/>
        <c:crossBetween val="between"/>
        <c:dispUnits>
          <c:builtInUnit val="thousands"/>
          <c:dispUnitsLbl>
            <c:txPr>
              <a:bodyPr/>
              <a:lstStyle/>
              <a:p>
                <a:pPr>
                  <a:defRPr sz="1000"/>
                </a:pPr>
                <a:endParaRPr lang="en-US"/>
              </a:p>
            </c:txPr>
          </c:dispUnitsLbl>
        </c:dispUnits>
      </c:valAx>
      <c:valAx>
        <c:axId val="82877056"/>
        <c:scaling>
          <c:orientation val="minMax"/>
        </c:scaling>
        <c:delete val="1"/>
        <c:axPos val="r"/>
        <c:numFmt formatCode="_(&quot;$&quot;* #,##0_);_(&quot;$&quot;* \(#,##0\);_(&quot;$&quot;* &quot;-&quot;_);_(@_)" sourceLinked="1"/>
        <c:majorTickMark val="out"/>
        <c:minorTickMark val="none"/>
        <c:tickLblPos val="none"/>
        <c:crossAx val="82878848"/>
        <c:crosses val="max"/>
        <c:crossBetween val="between"/>
      </c:valAx>
      <c:catAx>
        <c:axId val="82878848"/>
        <c:scaling>
          <c:orientation val="minMax"/>
        </c:scaling>
        <c:delete val="1"/>
        <c:axPos val="b"/>
        <c:numFmt formatCode="General" sourceLinked="1"/>
        <c:majorTickMark val="out"/>
        <c:minorTickMark val="none"/>
        <c:tickLblPos val="none"/>
        <c:crossAx val="82877056"/>
        <c:crosses val="autoZero"/>
        <c:auto val="1"/>
        <c:lblAlgn val="ctr"/>
        <c:lblOffset val="100"/>
        <c:noMultiLvlLbl val="0"/>
      </c:catAx>
      <c:spPr>
        <a:solidFill>
          <a:srgbClr val="FFFFFF"/>
        </a:solidFill>
        <a:ln w="12700">
          <a:solidFill>
            <a:schemeClr val="bg1">
              <a:lumMod val="65000"/>
            </a:schemeClr>
          </a:solidFill>
          <a:prstDash val="solid"/>
        </a:ln>
      </c:spPr>
    </c:plotArea>
    <c:legend>
      <c:legendPos val="r"/>
      <c:layout>
        <c:manualLayout>
          <c:xMode val="edge"/>
          <c:yMode val="edge"/>
          <c:x val="0.100869330586013"/>
          <c:y val="1.41855218917308E-2"/>
          <c:w val="0.295195787442458"/>
          <c:h val="0.173041484568527"/>
        </c:manualLayout>
      </c:layout>
      <c:overlay val="0"/>
      <c:spPr>
        <a:solidFill>
          <a:schemeClr val="accent3">
            <a:lumMod val="40000"/>
            <a:lumOff val="60000"/>
          </a:schemeClr>
        </a:solidFill>
        <a:ln w="19050">
          <a:solidFill>
            <a:sysClr val="windowText" lastClr="000000"/>
          </a:solidFill>
        </a:ln>
      </c:spPr>
      <c:txPr>
        <a:bodyPr/>
        <a:lstStyle/>
        <a:p>
          <a:pPr>
            <a:defRPr sz="1100"/>
          </a:pPr>
          <a:endParaRPr lang="en-US"/>
        </a:p>
      </c:txPr>
    </c:legend>
    <c:plotVisOnly val="1"/>
    <c:dispBlanksAs val="zero"/>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b="1"/>
              <a:t>Revenues and </a:t>
            </a:r>
          </a:p>
          <a:p>
            <a:pPr>
              <a:defRPr sz="1400" b="1" i="0" u="none" strike="noStrike" baseline="0">
                <a:solidFill>
                  <a:srgbClr val="000000"/>
                </a:solidFill>
                <a:latin typeface="Arial"/>
                <a:ea typeface="Arial"/>
                <a:cs typeface="Arial"/>
              </a:defRPr>
            </a:pPr>
            <a:r>
              <a:rPr lang="en-US" sz="1400" b="1"/>
              <a:t>Non-Capital Expenses</a:t>
            </a:r>
          </a:p>
        </c:rich>
      </c:tx>
      <c:layout>
        <c:manualLayout>
          <c:xMode val="edge"/>
          <c:yMode val="edge"/>
          <c:x val="0.56497198315326902"/>
          <c:y val="4.5297680898392097E-2"/>
        </c:manualLayout>
      </c:layout>
      <c:overlay val="0"/>
      <c:spPr>
        <a:noFill/>
        <a:ln w="25400">
          <a:noFill/>
        </a:ln>
      </c:spPr>
    </c:title>
    <c:autoTitleDeleted val="0"/>
    <c:plotArea>
      <c:layout>
        <c:manualLayout>
          <c:layoutTarget val="inner"/>
          <c:xMode val="edge"/>
          <c:yMode val="edge"/>
          <c:x val="0.113943111898478"/>
          <c:y val="0.216009681032862"/>
          <c:w val="0.86206959660033"/>
          <c:h val="0.634275108134848"/>
        </c:manualLayout>
      </c:layout>
      <c:lineChart>
        <c:grouping val="standard"/>
        <c:varyColors val="0"/>
        <c:ser>
          <c:idx val="0"/>
          <c:order val="0"/>
          <c:tx>
            <c:v>Total Revenues</c:v>
          </c:tx>
          <c:spPr>
            <a:ln w="25400">
              <a:solidFill>
                <a:schemeClr val="tx2">
                  <a:lumMod val="50000"/>
                </a:schemeClr>
              </a:solidFill>
              <a:prstDash val="solid"/>
            </a:ln>
          </c:spPr>
          <c:marker>
            <c:symbol val="diamond"/>
            <c:size val="8"/>
            <c:spPr>
              <a:solidFill>
                <a:schemeClr val="tx2">
                  <a:lumMod val="50000"/>
                </a:schemeClr>
              </a:solidFill>
              <a:ln>
                <a:solidFill>
                  <a:schemeClr val="tx2">
                    <a:lumMod val="50000"/>
                  </a:schemeClr>
                </a:solidFill>
              </a:ln>
            </c:spPr>
          </c:marker>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Projections'!$C$21:$W$21</c:f>
              <c:numCache>
                <c:formatCode>_("$"* #,##0_);_("$"* \(#,##0\);_("$"* "-"_);_(@_)</c:formatCode>
                <c:ptCount val="21"/>
                <c:pt idx="0">
                  <c:v>5000000</c:v>
                </c:pt>
                <c:pt idx="1">
                  <c:v>5000760.1611111108</c:v>
                </c:pt>
                <c:pt idx="2">
                  <c:v>4991472.5017416663</c:v>
                </c:pt>
                <c:pt idx="3">
                  <c:v>5105876.9398313593</c:v>
                </c:pt>
                <c:pt idx="4">
                  <c:v>5296479.8606171645</c:v>
                </c:pt>
                <c:pt idx="5">
                  <c:v>5535930.1380876787</c:v>
                </c:pt>
                <c:pt idx="6">
                  <c:v>5700820.927751977</c:v>
                </c:pt>
                <c:pt idx="7">
                  <c:v>5838671.1317993701</c:v>
                </c:pt>
                <c:pt idx="8">
                  <c:v>5927967.7591328546</c:v>
                </c:pt>
                <c:pt idx="9">
                  <c:v>6031978.44273098</c:v>
                </c:pt>
                <c:pt idx="10">
                  <c:v>6168750.1090455642</c:v>
                </c:pt>
                <c:pt idx="11">
                  <c:v>6381245.7208010377</c:v>
                </c:pt>
                <c:pt idx="12">
                  <c:v>6587000.4421822699</c:v>
                </c:pt>
                <c:pt idx="13">
                  <c:v>6750923.4814144336</c:v>
                </c:pt>
                <c:pt idx="14">
                  <c:v>6858195.3884032955</c:v>
                </c:pt>
                <c:pt idx="15">
                  <c:v>6922275.1226681741</c:v>
                </c:pt>
                <c:pt idx="16">
                  <c:v>6933585.8116170606</c:v>
                </c:pt>
                <c:pt idx="17">
                  <c:v>7009204.2711713323</c:v>
                </c:pt>
                <c:pt idx="18">
                  <c:v>7133532.2877696017</c:v>
                </c:pt>
                <c:pt idx="19">
                  <c:v>7318550.154531965</c:v>
                </c:pt>
                <c:pt idx="20">
                  <c:v>7508577.8683085423</c:v>
                </c:pt>
              </c:numCache>
            </c:numRef>
          </c:val>
          <c:smooth val="0"/>
          <c:extLst>
            <c:ext xmlns:c16="http://schemas.microsoft.com/office/drawing/2014/chart" uri="{C3380CC4-5D6E-409C-BE32-E72D297353CC}">
              <c16:uniqueId val="{00000000-8261-4680-918C-6453BC152E82}"/>
            </c:ext>
          </c:extLst>
        </c:ser>
        <c:dLbls>
          <c:showLegendKey val="0"/>
          <c:showVal val="0"/>
          <c:showCatName val="0"/>
          <c:showSerName val="0"/>
          <c:showPercent val="0"/>
          <c:showBubbleSize val="0"/>
        </c:dLbls>
        <c:marker val="1"/>
        <c:smooth val="0"/>
        <c:axId val="82913152"/>
        <c:axId val="82981248"/>
      </c:lineChart>
      <c:lineChart>
        <c:grouping val="standard"/>
        <c:varyColors val="0"/>
        <c:ser>
          <c:idx val="1"/>
          <c:order val="1"/>
          <c:tx>
            <c:v>Non-Capital Expenses</c:v>
          </c:tx>
          <c:spPr>
            <a:ln>
              <a:solidFill>
                <a:srgbClr val="800000"/>
              </a:solidFill>
            </a:ln>
          </c:spPr>
          <c:marker>
            <c:symbol val="square"/>
            <c:size val="7"/>
            <c:spPr>
              <a:solidFill>
                <a:srgbClr val="800000"/>
              </a:solidFill>
              <a:ln>
                <a:solidFill>
                  <a:srgbClr val="800000"/>
                </a:solidFill>
              </a:ln>
            </c:spPr>
          </c:marker>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Projections'!$C$369:$W$369</c:f>
              <c:numCache>
                <c:formatCode>_("$"* #,##0_);_("$"* \(#,##0\);_("$"* "-"_);_(@_)</c:formatCode>
                <c:ptCount val="21"/>
                <c:pt idx="0">
                  <c:v>4250000</c:v>
                </c:pt>
                <c:pt idx="1">
                  <c:v>4366250</c:v>
                </c:pt>
                <c:pt idx="2">
                  <c:v>4484138.75</c:v>
                </c:pt>
                <c:pt idx="3">
                  <c:v>4605210.4962499999</c:v>
                </c:pt>
                <c:pt idx="4">
                  <c:v>4729551.1796487486</c:v>
                </c:pt>
                <c:pt idx="5">
                  <c:v>4857249.061499265</c:v>
                </c:pt>
                <c:pt idx="6">
                  <c:v>4998394.7861597445</c:v>
                </c:pt>
                <c:pt idx="7">
                  <c:v>5133351.4453860577</c:v>
                </c:pt>
                <c:pt idx="8">
                  <c:v>5271951.934411481</c:v>
                </c:pt>
                <c:pt idx="9">
                  <c:v>5414294.6366405906</c:v>
                </c:pt>
                <c:pt idx="10">
                  <c:v>5562980.5918298857</c:v>
                </c:pt>
                <c:pt idx="11">
                  <c:v>5713181.0678092921</c:v>
                </c:pt>
                <c:pt idx="12">
                  <c:v>5867436.956640142</c:v>
                </c:pt>
                <c:pt idx="13">
                  <c:v>6025857.7544694254</c:v>
                </c:pt>
                <c:pt idx="14">
                  <c:v>6188555.9138400992</c:v>
                </c:pt>
                <c:pt idx="15">
                  <c:v>6355646.9235137813</c:v>
                </c:pt>
                <c:pt idx="16">
                  <c:v>6277249.3904486531</c:v>
                </c:pt>
                <c:pt idx="17">
                  <c:v>6446735.1239907667</c:v>
                </c:pt>
                <c:pt idx="18">
                  <c:v>6620796.9723385163</c:v>
                </c:pt>
                <c:pt idx="19">
                  <c:v>6799558.4905916564</c:v>
                </c:pt>
                <c:pt idx="20">
                  <c:v>6983146.5698376298</c:v>
                </c:pt>
              </c:numCache>
            </c:numRef>
          </c:val>
          <c:smooth val="0"/>
          <c:extLst>
            <c:ext xmlns:c16="http://schemas.microsoft.com/office/drawing/2014/chart" uri="{C3380CC4-5D6E-409C-BE32-E72D297353CC}">
              <c16:uniqueId val="{00000001-8261-4680-918C-6453BC152E82}"/>
            </c:ext>
          </c:extLst>
        </c:ser>
        <c:dLbls>
          <c:showLegendKey val="0"/>
          <c:showVal val="0"/>
          <c:showCatName val="0"/>
          <c:showSerName val="0"/>
          <c:showPercent val="0"/>
          <c:showBubbleSize val="0"/>
        </c:dLbls>
        <c:marker val="1"/>
        <c:smooth val="0"/>
        <c:axId val="151207936"/>
        <c:axId val="82983168"/>
      </c:lineChart>
      <c:catAx>
        <c:axId val="8291315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Fiscal Year</a:t>
                </a:r>
              </a:p>
            </c:rich>
          </c:tx>
          <c:layout>
            <c:manualLayout>
              <c:xMode val="edge"/>
              <c:yMode val="edge"/>
              <c:x val="0.48725668661732102"/>
              <c:y val="0.9237314827172029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981248"/>
        <c:crosses val="autoZero"/>
        <c:auto val="1"/>
        <c:lblAlgn val="ctr"/>
        <c:lblOffset val="100"/>
        <c:tickLblSkip val="1"/>
        <c:tickMarkSkip val="1"/>
        <c:noMultiLvlLbl val="0"/>
      </c:catAx>
      <c:valAx>
        <c:axId val="82981248"/>
        <c:scaling>
          <c:orientation val="minMax"/>
          <c:min val="0"/>
        </c:scaling>
        <c:delete val="0"/>
        <c:axPos val="l"/>
        <c:majorGridlines>
          <c:spPr>
            <a:ln w="3175">
              <a:solidFill>
                <a:schemeClr val="bg1">
                  <a:lumMod val="65000"/>
                </a:schemeClr>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2913152"/>
        <c:crosses val="autoZero"/>
        <c:crossBetween val="midCat"/>
        <c:dispUnits>
          <c:builtInUnit val="thousands"/>
          <c:dispUnitsLbl>
            <c:txPr>
              <a:bodyPr/>
              <a:lstStyle/>
              <a:p>
                <a:pPr>
                  <a:defRPr sz="1000"/>
                </a:pPr>
                <a:endParaRPr lang="en-US"/>
              </a:p>
            </c:txPr>
          </c:dispUnitsLbl>
        </c:dispUnits>
      </c:valAx>
      <c:valAx>
        <c:axId val="82983168"/>
        <c:scaling>
          <c:orientation val="minMax"/>
        </c:scaling>
        <c:delete val="1"/>
        <c:axPos val="r"/>
        <c:numFmt formatCode="_(&quot;$&quot;* #,##0_);_(&quot;$&quot;* \(#,##0\);_(&quot;$&quot;* &quot;-&quot;_);_(@_)" sourceLinked="1"/>
        <c:majorTickMark val="out"/>
        <c:minorTickMark val="none"/>
        <c:tickLblPos val="none"/>
        <c:crossAx val="151207936"/>
        <c:crosses val="max"/>
        <c:crossBetween val="between"/>
      </c:valAx>
      <c:catAx>
        <c:axId val="151207936"/>
        <c:scaling>
          <c:orientation val="minMax"/>
        </c:scaling>
        <c:delete val="1"/>
        <c:axPos val="b"/>
        <c:numFmt formatCode="General" sourceLinked="1"/>
        <c:majorTickMark val="out"/>
        <c:minorTickMark val="none"/>
        <c:tickLblPos val="none"/>
        <c:crossAx val="82983168"/>
        <c:crosses val="autoZero"/>
        <c:auto val="1"/>
        <c:lblAlgn val="ctr"/>
        <c:lblOffset val="100"/>
        <c:noMultiLvlLbl val="0"/>
      </c:catAx>
      <c:spPr>
        <a:solidFill>
          <a:srgbClr val="FFFFFF"/>
        </a:solidFill>
        <a:ln w="12700">
          <a:solidFill>
            <a:schemeClr val="bg1">
              <a:lumMod val="65000"/>
            </a:schemeClr>
          </a:solidFill>
          <a:prstDash val="solid"/>
        </a:ln>
      </c:spPr>
    </c:plotArea>
    <c:legend>
      <c:legendPos val="r"/>
      <c:layout>
        <c:manualLayout>
          <c:xMode val="edge"/>
          <c:yMode val="edge"/>
          <c:x val="2.7270870210991099E-2"/>
          <c:y val="5.5898584524441798E-3"/>
          <c:w val="0.46794262345113802"/>
          <c:h val="0.180909937577451"/>
        </c:manualLayout>
      </c:layout>
      <c:overlay val="0"/>
      <c:spPr>
        <a:solidFill>
          <a:schemeClr val="accent3">
            <a:lumMod val="40000"/>
            <a:lumOff val="60000"/>
          </a:schemeClr>
        </a:solidFill>
        <a:ln w="19050">
          <a:solidFill>
            <a:sysClr val="windowText" lastClr="000000"/>
          </a:solidFill>
        </a:ln>
      </c:spPr>
      <c:txPr>
        <a:bodyPr/>
        <a:lstStyle/>
        <a:p>
          <a:pPr>
            <a:defRPr lang="en-US" sz="1100" b="0" i="0" u="none" strike="noStrike" kern="1200"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b="1"/>
              <a:t>Non-Allocated Financial Reserves as Percent of </a:t>
            </a:r>
          </a:p>
          <a:p>
            <a:pPr>
              <a:defRPr sz="1400" b="1" i="0" u="none" strike="noStrike" baseline="0">
                <a:solidFill>
                  <a:srgbClr val="000000"/>
                </a:solidFill>
                <a:latin typeface="Arial"/>
                <a:ea typeface="Arial"/>
                <a:cs typeface="Arial"/>
              </a:defRPr>
            </a:pPr>
            <a:r>
              <a:rPr lang="en-US" sz="1400" b="1"/>
              <a:t>Non-Capital Expenses</a:t>
            </a:r>
          </a:p>
        </c:rich>
      </c:tx>
      <c:layout>
        <c:manualLayout>
          <c:xMode val="edge"/>
          <c:yMode val="edge"/>
          <c:x val="0.19552446641844201"/>
          <c:y val="6.1912392915694898E-2"/>
        </c:manualLayout>
      </c:layout>
      <c:overlay val="0"/>
      <c:spPr>
        <a:noFill/>
        <a:ln w="25400">
          <a:noFill/>
        </a:ln>
      </c:spPr>
    </c:title>
    <c:autoTitleDeleted val="0"/>
    <c:plotArea>
      <c:layout>
        <c:manualLayout>
          <c:layoutTarget val="inner"/>
          <c:xMode val="edge"/>
          <c:yMode val="edge"/>
          <c:x val="0.113943111898478"/>
          <c:y val="0.216009681032862"/>
          <c:w val="0.86206959660033"/>
          <c:h val="0.634275108134848"/>
        </c:manualLayout>
      </c:layout>
      <c:lineChart>
        <c:grouping val="standard"/>
        <c:varyColors val="0"/>
        <c:ser>
          <c:idx val="0"/>
          <c:order val="0"/>
          <c:spPr>
            <a:ln w="25400">
              <a:solidFill>
                <a:schemeClr val="tx2">
                  <a:lumMod val="50000"/>
                </a:schemeClr>
              </a:solidFill>
              <a:prstDash val="solid"/>
            </a:ln>
          </c:spPr>
          <c:marker>
            <c:spPr>
              <a:solidFill>
                <a:schemeClr val="tx2">
                  <a:lumMod val="50000"/>
                </a:schemeClr>
              </a:solidFill>
              <a:ln>
                <a:solidFill>
                  <a:schemeClr val="tx2">
                    <a:lumMod val="50000"/>
                  </a:schemeClr>
                </a:solidFill>
              </a:ln>
            </c:spPr>
          </c:marker>
          <c:cat>
            <c:numRef>
              <c:f>'20-Year Projections'!$C$368:$W$368</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cat>
          <c:val>
            <c:numRef>
              <c:f>'20-Year Projections'!$C$40:$W$40</c:f>
              <c:numCache>
                <c:formatCode>0%</c:formatCode>
                <c:ptCount val="21"/>
                <c:pt idx="0">
                  <c:v>0.39705882352941174</c:v>
                </c:pt>
                <c:pt idx="1">
                  <c:v>0.52722820752616339</c:v>
                </c:pt>
                <c:pt idx="2">
                  <c:v>0.566294678739095</c:v>
                </c:pt>
                <c:pt idx="3">
                  <c:v>0.5514949001105891</c:v>
                </c:pt>
                <c:pt idx="4">
                  <c:v>0.53699638012829243</c:v>
                </c:pt>
                <c:pt idx="5">
                  <c:v>0.54897452970736826</c:v>
                </c:pt>
                <c:pt idx="6">
                  <c:v>0.56358198198295462</c:v>
                </c:pt>
                <c:pt idx="7">
                  <c:v>0.57864692060333378</c:v>
                </c:pt>
                <c:pt idx="8">
                  <c:v>0.58412651496020995</c:v>
                </c:pt>
                <c:pt idx="9">
                  <c:v>0.58183826472498101</c:v>
                </c:pt>
                <c:pt idx="10">
                  <c:v>0.63378848825574363</c:v>
                </c:pt>
                <c:pt idx="11">
                  <c:v>0.64051010953893706</c:v>
                </c:pt>
                <c:pt idx="12">
                  <c:v>0.65521730605462447</c:v>
                </c:pt>
                <c:pt idx="13">
                  <c:v>0.66962159523296771</c:v>
                </c:pt>
                <c:pt idx="14">
                  <c:v>0.67385938398105782</c:v>
                </c:pt>
                <c:pt idx="15">
                  <c:v>0.66120368935446605</c:v>
                </c:pt>
                <c:pt idx="16">
                  <c:v>0.68887594953363418</c:v>
                </c:pt>
                <c:pt idx="17">
                  <c:v>0.67510882902007086</c:v>
                </c:pt>
                <c:pt idx="18">
                  <c:v>0.68885602563211012</c:v>
                </c:pt>
                <c:pt idx="19">
                  <c:v>0.70233388422520238</c:v>
                </c:pt>
                <c:pt idx="20">
                  <c:v>0.71554912203310006</c:v>
                </c:pt>
              </c:numCache>
            </c:numRef>
          </c:val>
          <c:smooth val="0"/>
          <c:extLst>
            <c:ext xmlns:c16="http://schemas.microsoft.com/office/drawing/2014/chart" uri="{C3380CC4-5D6E-409C-BE32-E72D297353CC}">
              <c16:uniqueId val="{00000000-F658-44ED-8CA2-5E25A7A98FFB}"/>
            </c:ext>
          </c:extLst>
        </c:ser>
        <c:dLbls>
          <c:showLegendKey val="0"/>
          <c:showVal val="0"/>
          <c:showCatName val="0"/>
          <c:showSerName val="0"/>
          <c:showPercent val="0"/>
          <c:showBubbleSize val="0"/>
        </c:dLbls>
        <c:marker val="1"/>
        <c:smooth val="0"/>
        <c:axId val="151215104"/>
        <c:axId val="151229952"/>
      </c:lineChart>
      <c:catAx>
        <c:axId val="15121510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Fiscal Year</a:t>
                </a:r>
              </a:p>
            </c:rich>
          </c:tx>
          <c:layout>
            <c:manualLayout>
              <c:xMode val="edge"/>
              <c:yMode val="edge"/>
              <c:x val="0.48725668661732102"/>
              <c:y val="0.9237314827172029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1229952"/>
        <c:crosses val="autoZero"/>
        <c:auto val="1"/>
        <c:lblAlgn val="ctr"/>
        <c:lblOffset val="100"/>
        <c:tickLblSkip val="1"/>
        <c:tickMarkSkip val="1"/>
        <c:noMultiLvlLbl val="0"/>
      </c:catAx>
      <c:valAx>
        <c:axId val="151229952"/>
        <c:scaling>
          <c:orientation val="minMax"/>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1215104"/>
        <c:crosses val="autoZero"/>
        <c:crossBetween val="midCat"/>
      </c:valAx>
      <c:spPr>
        <a:solidFill>
          <a:srgbClr val="FFFFFF"/>
        </a:solidFill>
        <a:ln w="12700">
          <a:solidFill>
            <a:srgbClr val="808080"/>
          </a:solidFill>
          <a:prstDash val="solid"/>
        </a:ln>
      </c:spPr>
    </c:plotArea>
    <c:plotVisOnly val="1"/>
    <c:dispBlanksAs val="zero"/>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utility_name"/><Relationship Id="rId13" Type="http://schemas.openxmlformats.org/officeDocument/2006/relationships/hyperlink" Target="http://www.ncdenr.gov" TargetMode="External"/><Relationship Id="rId3" Type="http://schemas.openxmlformats.org/officeDocument/2006/relationships/hyperlink" Target="#'20-Year Projections'!A9"/><Relationship Id="rId7" Type="http://schemas.openxmlformats.org/officeDocument/2006/relationships/image" Target="../media/image2.png"/><Relationship Id="rId12" Type="http://schemas.openxmlformats.org/officeDocument/2006/relationships/image" Target="../media/image6.png"/><Relationship Id="rId17" Type="http://schemas.openxmlformats.org/officeDocument/2006/relationships/image" Target="../media/image9.png"/><Relationship Id="rId2" Type="http://schemas.openxmlformats.org/officeDocument/2006/relationships/hyperlink" Target="#'Data Input 2'!A1"/><Relationship Id="rId16" Type="http://schemas.openxmlformats.org/officeDocument/2006/relationships/image" Target="../media/image8.tiff"/><Relationship Id="rId1" Type="http://schemas.openxmlformats.org/officeDocument/2006/relationships/hyperlink" Target="#'Data Input 1'!A1"/><Relationship Id="rId6" Type="http://schemas.openxmlformats.org/officeDocument/2006/relationships/image" Target="../media/image1.png"/><Relationship Id="rId11" Type="http://schemas.openxmlformats.org/officeDocument/2006/relationships/image" Target="../media/image5.png"/><Relationship Id="rId5" Type="http://schemas.openxmlformats.org/officeDocument/2006/relationships/hyperlink" Target="http://efc.sog.unc.edu/" TargetMode="External"/><Relationship Id="rId15" Type="http://schemas.openxmlformats.org/officeDocument/2006/relationships/hyperlink" Target="http://www.epa.gov" TargetMode="External"/><Relationship Id="rId10" Type="http://schemas.openxmlformats.org/officeDocument/2006/relationships/image" Target="../media/image4.png"/><Relationship Id="rId4" Type="http://schemas.openxmlformats.org/officeDocument/2006/relationships/hyperlink" Target="#Dashboard!A1"/><Relationship Id="rId9" Type="http://schemas.openxmlformats.org/officeDocument/2006/relationships/image" Target="../media/image3.png"/><Relationship Id="rId14" Type="http://schemas.openxmlformats.org/officeDocument/2006/relationships/image" Target="../media/image7.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http://efc.sog.unc.edu/" TargetMode="External"/><Relationship Id="rId1" Type="http://schemas.openxmlformats.org/officeDocument/2006/relationships/hyperlink" Target="#'Data Input 2'!B8"/><Relationship Id="rId5" Type="http://schemas.openxmlformats.org/officeDocument/2006/relationships/hyperlink" Target="#'20-Year Projections'!A9"/><Relationship Id="rId4" Type="http://schemas.openxmlformats.org/officeDocument/2006/relationships/hyperlink" Target="#Dashboard!A1"/></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http://efc.sog.unc.edu/" TargetMode="External"/><Relationship Id="rId1" Type="http://schemas.openxmlformats.org/officeDocument/2006/relationships/hyperlink" Target="#Dashboard!A1"/><Relationship Id="rId6" Type="http://schemas.openxmlformats.org/officeDocument/2006/relationships/hyperlink" Target="http://efc.web.unc.edu/2012/09/26/using-an-index-to-help-project-capital-costs-into-the-future/" TargetMode="External"/><Relationship Id="rId5" Type="http://schemas.openxmlformats.org/officeDocument/2006/relationships/hyperlink" Target="#'20-Year Projections'!A9"/><Relationship Id="rId4" Type="http://schemas.openxmlformats.org/officeDocument/2006/relationships/hyperlink" Target="#'Data Input 1'!B9"/></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http://efc.sog.unc.edu/" TargetMode="External"/><Relationship Id="rId1" Type="http://schemas.openxmlformats.org/officeDocument/2006/relationships/hyperlink" Target="#Dashboard!A1"/><Relationship Id="rId5" Type="http://schemas.openxmlformats.org/officeDocument/2006/relationships/hyperlink" Target="#'Data Input 2'!B8"/><Relationship Id="rId4" Type="http://schemas.openxmlformats.org/officeDocument/2006/relationships/hyperlink" Target="#'Data Input 1'!B9"/></Relationships>
</file>

<file path=xl/drawings/_rels/drawing5.xml.rels><?xml version="1.0" encoding="UTF-8" standalone="yes"?>
<Relationships xmlns="http://schemas.openxmlformats.org/package/2006/relationships"><Relationship Id="rId8" Type="http://schemas.openxmlformats.org/officeDocument/2006/relationships/hyperlink" Target="http://efc.sog.unc.edu/" TargetMode="Externa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hyperlink" Target="#'Data Input 1'!B9"/><Relationship Id="rId5" Type="http://schemas.openxmlformats.org/officeDocument/2006/relationships/hyperlink" Target="#'20-Year Projections'!A9"/><Relationship Id="rId10" Type="http://schemas.openxmlformats.org/officeDocument/2006/relationships/hyperlink" Target="#'Data Input 2'!B8"/><Relationship Id="rId4" Type="http://schemas.openxmlformats.org/officeDocument/2006/relationships/chart" Target="../charts/chart4.xml"/><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24</xdr:col>
      <xdr:colOff>323850</xdr:colOff>
      <xdr:row>46</xdr:row>
      <xdr:rowOff>152400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5250" y="47625"/>
          <a:ext cx="14859000" cy="75533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228600</xdr:colOff>
      <xdr:row>0</xdr:row>
      <xdr:rowOff>28574</xdr:rowOff>
    </xdr:from>
    <xdr:to>
      <xdr:col>24</xdr:col>
      <xdr:colOff>219074</xdr:colOff>
      <xdr:row>10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67000" y="28574"/>
          <a:ext cx="12182474" cy="160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latin typeface="Arial" pitchFamily="34" charset="0"/>
              <a:cs typeface="Arial" pitchFamily="34" charset="0"/>
            </a:rPr>
            <a:t>User-friendly</a:t>
          </a:r>
          <a:r>
            <a:rPr lang="en-US" sz="2000" b="1" baseline="0">
              <a:latin typeface="Arial" pitchFamily="34" charset="0"/>
              <a:cs typeface="Arial" pitchFamily="34" charset="0"/>
            </a:rPr>
            <a:t> Capital Improvement Plan (CIP) for Water and Wastewater Utilities</a:t>
          </a:r>
        </a:p>
        <a:p>
          <a:pPr algn="ctr"/>
          <a:r>
            <a:rPr lang="en-US" sz="1600" baseline="0">
              <a:latin typeface="Arial" pitchFamily="34" charset="0"/>
              <a:cs typeface="Arial" pitchFamily="34" charset="0"/>
            </a:rPr>
            <a:t>Version 2.5 </a:t>
          </a:r>
          <a:r>
            <a:rPr lang="en-US" sz="1100" baseline="0">
              <a:latin typeface="Arial" pitchFamily="34" charset="0"/>
              <a:cs typeface="Arial" pitchFamily="34" charset="0"/>
            </a:rPr>
            <a:t>(Updated March 2014)</a:t>
          </a:r>
          <a:endParaRPr lang="en-US" sz="1000" b="0" baseline="0">
            <a:latin typeface="Arial" pitchFamily="34" charset="0"/>
            <a:cs typeface="Arial" pitchFamily="34" charset="0"/>
          </a:endParaRPr>
        </a:p>
        <a:p>
          <a:pPr marL="171450" indent="-171450" algn="ctr">
            <a:buFont typeface="Arial" pitchFamily="34" charset="0"/>
            <a:buChar char="•"/>
          </a:pPr>
          <a:endParaRPr lang="en-US" sz="1000" b="0" baseline="0">
            <a:latin typeface="Arial" pitchFamily="34" charset="0"/>
            <a:cs typeface="Arial" pitchFamily="34" charset="0"/>
          </a:endParaRPr>
        </a:p>
        <a:p>
          <a:pPr algn="ctr"/>
          <a:r>
            <a:rPr lang="en-US" sz="1200" b="0" i="1" baseline="0">
              <a:solidFill>
                <a:schemeClr val="tx2">
                  <a:lumMod val="60000"/>
                  <a:lumOff val="40000"/>
                </a:schemeClr>
              </a:solidFill>
              <a:latin typeface="Arial" pitchFamily="34" charset="0"/>
              <a:cs typeface="Arial" pitchFamily="34" charset="0"/>
            </a:rPr>
            <a:t>20-year capital planning		Debt and/or capital reserve financing options		Guided data inputs		Simple data needs</a:t>
          </a:r>
        </a:p>
        <a:p>
          <a:pPr algn="ctr"/>
          <a:r>
            <a:rPr lang="en-US" sz="1200" b="0" i="1" baseline="0">
              <a:solidFill>
                <a:schemeClr val="tx2">
                  <a:lumMod val="60000"/>
                  <a:lumOff val="40000"/>
                </a:schemeClr>
              </a:solidFill>
              <a:latin typeface="Arial" pitchFamily="34" charset="0"/>
              <a:cs typeface="Arial" pitchFamily="34" charset="0"/>
            </a:rPr>
            <a:t>Financial dashboard outputs		Estimates necessary rate increases over time to pay for capital projects</a:t>
          </a:r>
        </a:p>
        <a:p>
          <a:pPr algn="ctr"/>
          <a:endParaRPr lang="en-US" sz="1000" b="0" baseline="0">
            <a:latin typeface="Arial" pitchFamily="34" charset="0"/>
            <a:cs typeface="Arial" pitchFamily="34" charset="0"/>
          </a:endParaRPr>
        </a:p>
        <a:p>
          <a:pPr algn="ctr"/>
          <a:r>
            <a:rPr lang="en-US" sz="2000" b="0" baseline="0">
              <a:latin typeface="Arial" pitchFamily="34" charset="0"/>
              <a:cs typeface="Arial" pitchFamily="34" charset="0"/>
            </a:rPr>
            <a:t>INSTRUCTIONS</a:t>
          </a:r>
          <a:endParaRPr lang="en-US" sz="2000" b="0">
            <a:latin typeface="Arial" pitchFamily="34" charset="0"/>
            <a:cs typeface="Arial" pitchFamily="34" charset="0"/>
          </a:endParaRPr>
        </a:p>
      </xdr:txBody>
    </xdr:sp>
    <xdr:clientData/>
  </xdr:twoCellAnchor>
  <xdr:twoCellAnchor>
    <xdr:from>
      <xdr:col>9</xdr:col>
      <xdr:colOff>247650</xdr:colOff>
      <xdr:row>10</xdr:row>
      <xdr:rowOff>142875</xdr:rowOff>
    </xdr:from>
    <xdr:to>
      <xdr:col>15</xdr:col>
      <xdr:colOff>476250</xdr:colOff>
      <xdr:row>15</xdr:row>
      <xdr:rowOff>85725</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00000000-0008-0000-0000-000011000000}"/>
            </a:ext>
          </a:extLst>
        </xdr:cNvPr>
        <xdr:cNvSpPr txBox="1"/>
      </xdr:nvSpPr>
      <xdr:spPr>
        <a:xfrm>
          <a:off x="6343650" y="1276350"/>
          <a:ext cx="3886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Arial" pitchFamily="34" charset="0"/>
              <a:cs typeface="Arial" pitchFamily="34" charset="0"/>
            </a:rPr>
            <a:t>2) In </a:t>
          </a:r>
          <a:r>
            <a:rPr lang="en-US" sz="1400" b="1" u="sng">
              <a:solidFill>
                <a:srgbClr val="0070C0"/>
              </a:solidFill>
              <a:latin typeface="Arial" pitchFamily="34" charset="0"/>
              <a:cs typeface="Arial" pitchFamily="34" charset="0"/>
            </a:rPr>
            <a:t>"Data</a:t>
          </a:r>
          <a:r>
            <a:rPr lang="en-US" sz="1400" b="1" u="sng" baseline="0">
              <a:solidFill>
                <a:srgbClr val="0070C0"/>
              </a:solidFill>
              <a:latin typeface="Arial" pitchFamily="34" charset="0"/>
              <a:cs typeface="Arial" pitchFamily="34" charset="0"/>
            </a:rPr>
            <a:t> Input 1"</a:t>
          </a:r>
          <a:r>
            <a:rPr lang="en-US" sz="1400" baseline="0">
              <a:latin typeface="Arial" pitchFamily="34" charset="0"/>
              <a:cs typeface="Arial" pitchFamily="34" charset="0"/>
            </a:rPr>
            <a:t>, enter utility characteristics, rates and usage information in blue cells.</a:t>
          </a:r>
          <a:endParaRPr lang="en-US" sz="1400">
            <a:latin typeface="Arial" pitchFamily="34" charset="0"/>
            <a:cs typeface="Arial" pitchFamily="34" charset="0"/>
          </a:endParaRPr>
        </a:p>
      </xdr:txBody>
    </xdr:sp>
    <xdr:clientData/>
  </xdr:twoCellAnchor>
  <xdr:twoCellAnchor>
    <xdr:from>
      <xdr:col>16</xdr:col>
      <xdr:colOff>495300</xdr:colOff>
      <xdr:row>9</xdr:row>
      <xdr:rowOff>66675</xdr:rowOff>
    </xdr:from>
    <xdr:to>
      <xdr:col>23</xdr:col>
      <xdr:colOff>114300</xdr:colOff>
      <xdr:row>14</xdr:row>
      <xdr:rowOff>9525</xdr:rowOff>
    </xdr:to>
    <xdr:sp macro="" textlink="">
      <xdr:nvSpPr>
        <xdr:cNvPr id="32" name="TextBox 31">
          <a:hlinkClick xmlns:r="http://schemas.openxmlformats.org/officeDocument/2006/relationships" r:id="rId2"/>
          <a:extLst>
            <a:ext uri="{FF2B5EF4-FFF2-40B4-BE49-F238E27FC236}">
              <a16:creationId xmlns:a16="http://schemas.microsoft.com/office/drawing/2014/main" id="{00000000-0008-0000-0000-000020000000}"/>
            </a:ext>
          </a:extLst>
        </xdr:cNvPr>
        <xdr:cNvSpPr txBox="1"/>
      </xdr:nvSpPr>
      <xdr:spPr>
        <a:xfrm>
          <a:off x="10248900" y="1038225"/>
          <a:ext cx="3886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Arial" pitchFamily="34" charset="0"/>
              <a:cs typeface="Arial" pitchFamily="34" charset="0"/>
            </a:rPr>
            <a:t>3) In </a:t>
          </a:r>
          <a:r>
            <a:rPr lang="en-US" sz="1400" b="1" u="sng">
              <a:solidFill>
                <a:srgbClr val="0070C0"/>
              </a:solidFill>
              <a:latin typeface="Arial" pitchFamily="34" charset="0"/>
              <a:cs typeface="Arial" pitchFamily="34" charset="0"/>
            </a:rPr>
            <a:t>"Data</a:t>
          </a:r>
          <a:r>
            <a:rPr lang="en-US" sz="1400" b="1" u="sng" baseline="0">
              <a:solidFill>
                <a:srgbClr val="0070C0"/>
              </a:solidFill>
              <a:latin typeface="Arial" pitchFamily="34" charset="0"/>
              <a:cs typeface="Arial" pitchFamily="34" charset="0"/>
            </a:rPr>
            <a:t> Input 2"</a:t>
          </a:r>
          <a:r>
            <a:rPr lang="en-US" sz="1400" baseline="0">
              <a:latin typeface="Arial" pitchFamily="34" charset="0"/>
              <a:cs typeface="Arial" pitchFamily="34" charset="0"/>
            </a:rPr>
            <a:t>, enter details on capital improvement projects in the </a:t>
          </a:r>
          <a:r>
            <a:rPr lang="en-US" sz="1400" u="sng" baseline="0">
              <a:latin typeface="Arial" pitchFamily="34" charset="0"/>
              <a:cs typeface="Arial" pitchFamily="34" charset="0"/>
            </a:rPr>
            <a:t>light</a:t>
          </a:r>
          <a:r>
            <a:rPr lang="en-US" sz="1400" baseline="0">
              <a:latin typeface="Arial" pitchFamily="34" charset="0"/>
              <a:cs typeface="Arial" pitchFamily="34" charset="0"/>
            </a:rPr>
            <a:t> blue cells. Each row is a different project.</a:t>
          </a:r>
          <a:endParaRPr lang="en-US" sz="1400">
            <a:latin typeface="Arial" pitchFamily="34" charset="0"/>
            <a:cs typeface="Arial" pitchFamily="34" charset="0"/>
          </a:endParaRPr>
        </a:p>
      </xdr:txBody>
    </xdr:sp>
    <xdr:clientData/>
  </xdr:twoCellAnchor>
  <xdr:twoCellAnchor>
    <xdr:from>
      <xdr:col>0</xdr:col>
      <xdr:colOff>152400</xdr:colOff>
      <xdr:row>24</xdr:row>
      <xdr:rowOff>114300</xdr:rowOff>
    </xdr:from>
    <xdr:to>
      <xdr:col>8</xdr:col>
      <xdr:colOff>57150</xdr:colOff>
      <xdr:row>31</xdr:row>
      <xdr:rowOff>95250</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000-00002C000000}"/>
            </a:ext>
          </a:extLst>
        </xdr:cNvPr>
        <xdr:cNvSpPr txBox="1"/>
      </xdr:nvSpPr>
      <xdr:spPr>
        <a:xfrm>
          <a:off x="152400" y="3514725"/>
          <a:ext cx="47815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Arial" pitchFamily="34" charset="0"/>
              <a:cs typeface="Arial" pitchFamily="34" charset="0"/>
            </a:rPr>
            <a:t>4) In </a:t>
          </a:r>
          <a:r>
            <a:rPr lang="en-US" sz="1400" b="1" u="sng">
              <a:solidFill>
                <a:srgbClr val="0070C0"/>
              </a:solidFill>
              <a:latin typeface="Arial" pitchFamily="34" charset="0"/>
              <a:cs typeface="Arial" pitchFamily="34" charset="0"/>
            </a:rPr>
            <a:t>"20-Year Projections</a:t>
          </a:r>
          <a:r>
            <a:rPr lang="en-US" sz="1400" b="1" u="sng" baseline="0">
              <a:solidFill>
                <a:srgbClr val="0070C0"/>
              </a:solidFill>
              <a:latin typeface="Arial" pitchFamily="34" charset="0"/>
              <a:cs typeface="Arial" pitchFamily="34" charset="0"/>
            </a:rPr>
            <a:t>"</a:t>
          </a:r>
          <a:r>
            <a:rPr lang="en-US" sz="1400" baseline="0">
              <a:latin typeface="Arial" pitchFamily="34" charset="0"/>
              <a:cs typeface="Arial" pitchFamily="34" charset="0"/>
            </a:rPr>
            <a:t>, view your fund balance projections for 20 years and observe the estimated rate increases needed each year to pay for your Capital Improvement. No data entry required on this page.</a:t>
          </a:r>
          <a:endParaRPr lang="en-US" sz="1400">
            <a:latin typeface="Arial" pitchFamily="34" charset="0"/>
            <a:cs typeface="Arial" pitchFamily="34" charset="0"/>
          </a:endParaRPr>
        </a:p>
      </xdr:txBody>
    </xdr:sp>
    <xdr:clientData/>
  </xdr:twoCellAnchor>
  <xdr:twoCellAnchor>
    <xdr:from>
      <xdr:col>4</xdr:col>
      <xdr:colOff>38101</xdr:colOff>
      <xdr:row>40</xdr:row>
      <xdr:rowOff>38099</xdr:rowOff>
    </xdr:from>
    <xdr:to>
      <xdr:col>5</xdr:col>
      <xdr:colOff>1</xdr:colOff>
      <xdr:row>43</xdr:row>
      <xdr:rowOff>85723</xdr:rowOff>
    </xdr:to>
    <xdr:sp macro="" textlink="">
      <xdr:nvSpPr>
        <xdr:cNvPr id="50" name="Oval 49">
          <a:extLst>
            <a:ext uri="{FF2B5EF4-FFF2-40B4-BE49-F238E27FC236}">
              <a16:creationId xmlns:a16="http://schemas.microsoft.com/office/drawing/2014/main" id="{00000000-0008-0000-0000-000032000000}"/>
            </a:ext>
          </a:extLst>
        </xdr:cNvPr>
        <xdr:cNvSpPr/>
      </xdr:nvSpPr>
      <xdr:spPr>
        <a:xfrm>
          <a:off x="2476501" y="6029324"/>
          <a:ext cx="571500" cy="533399"/>
        </a:xfrm>
        <a:prstGeom prst="ellipse">
          <a:avLst/>
        </a:prstGeom>
        <a:noFill/>
        <a:ln w="28575"/>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35</xdr:row>
      <xdr:rowOff>19050</xdr:rowOff>
    </xdr:from>
    <xdr:to>
      <xdr:col>14</xdr:col>
      <xdr:colOff>314325</xdr:colOff>
      <xdr:row>44</xdr:row>
      <xdr:rowOff>133350</xdr:rowOff>
    </xdr:to>
    <xdr:sp macro="" textlink="">
      <xdr:nvSpPr>
        <xdr:cNvPr id="52" name="TextBox 51">
          <a:hlinkClick xmlns:r="http://schemas.openxmlformats.org/officeDocument/2006/relationships" r:id="rId4"/>
          <a:extLst>
            <a:ext uri="{FF2B5EF4-FFF2-40B4-BE49-F238E27FC236}">
              <a16:creationId xmlns:a16="http://schemas.microsoft.com/office/drawing/2014/main" id="{00000000-0008-0000-0000-000034000000}"/>
            </a:ext>
          </a:extLst>
        </xdr:cNvPr>
        <xdr:cNvSpPr txBox="1"/>
      </xdr:nvSpPr>
      <xdr:spPr>
        <a:xfrm>
          <a:off x="5762625" y="5200650"/>
          <a:ext cx="3695700"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Arial" pitchFamily="34" charset="0"/>
              <a:cs typeface="Arial" pitchFamily="34" charset="0"/>
            </a:rPr>
            <a:t>5) After all</a:t>
          </a:r>
          <a:r>
            <a:rPr lang="en-US" sz="1400" baseline="0">
              <a:latin typeface="Arial" pitchFamily="34" charset="0"/>
              <a:cs typeface="Arial" pitchFamily="34" charset="0"/>
            </a:rPr>
            <a:t> your utility information and capital improvement project details are entered, go to the </a:t>
          </a:r>
          <a:r>
            <a:rPr lang="en-US" sz="1400" b="1" u="sng" baseline="0">
              <a:solidFill>
                <a:srgbClr val="0070C0"/>
              </a:solidFill>
              <a:latin typeface="Arial" pitchFamily="34" charset="0"/>
              <a:cs typeface="Arial" pitchFamily="34" charset="0"/>
            </a:rPr>
            <a:t>"Dashboard"</a:t>
          </a:r>
          <a:r>
            <a:rPr lang="en-US" sz="1400" b="1" u="none" baseline="0">
              <a:solidFill>
                <a:srgbClr val="0070C0"/>
              </a:solidFill>
              <a:latin typeface="Arial" pitchFamily="34" charset="0"/>
              <a:cs typeface="Arial" pitchFamily="34" charset="0"/>
            </a:rPr>
            <a:t> </a:t>
          </a:r>
          <a:r>
            <a:rPr lang="en-US" sz="1400" b="0" u="none" baseline="0">
              <a:solidFill>
                <a:sysClr val="windowText" lastClr="000000"/>
              </a:solidFill>
              <a:latin typeface="Arial" pitchFamily="34" charset="0"/>
              <a:cs typeface="Arial" pitchFamily="34" charset="0"/>
            </a:rPr>
            <a:t>to view long term trends in your financial reserves, rate increases and average bills, and capital investments.</a:t>
          </a:r>
          <a:endParaRPr lang="en-US" sz="1400" b="1" u="sng">
            <a:solidFill>
              <a:srgbClr val="0070C0"/>
            </a:solidFill>
            <a:latin typeface="Arial" pitchFamily="34" charset="0"/>
            <a:cs typeface="Arial" pitchFamily="34" charset="0"/>
          </a:endParaRPr>
        </a:p>
      </xdr:txBody>
    </xdr:sp>
    <xdr:clientData/>
  </xdr:twoCellAnchor>
  <xdr:twoCellAnchor editAs="oneCell">
    <xdr:from>
      <xdr:col>1</xdr:col>
      <xdr:colOff>266700</xdr:colOff>
      <xdr:row>0</xdr:row>
      <xdr:rowOff>85725</xdr:rowOff>
    </xdr:from>
    <xdr:to>
      <xdr:col>4</xdr:col>
      <xdr:colOff>284954</xdr:colOff>
      <xdr:row>5</xdr:row>
      <xdr:rowOff>85725</xdr:rowOff>
    </xdr:to>
    <xdr:pic>
      <xdr:nvPicPr>
        <xdr:cNvPr id="11" name="Picture 10">
          <a:hlinkClick xmlns:r="http://schemas.openxmlformats.org/officeDocument/2006/relationships" r:id="rId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7250" y="85725"/>
          <a:ext cx="1789904" cy="809625"/>
        </a:xfrm>
        <a:prstGeom prst="rect">
          <a:avLst/>
        </a:prstGeom>
      </xdr:spPr>
    </xdr:pic>
    <xdr:clientData/>
  </xdr:twoCellAnchor>
  <xdr:twoCellAnchor editAs="oneCell">
    <xdr:from>
      <xdr:col>5</xdr:col>
      <xdr:colOff>266699</xdr:colOff>
      <xdr:row>8</xdr:row>
      <xdr:rowOff>61441</xdr:rowOff>
    </xdr:from>
    <xdr:to>
      <xdr:col>9</xdr:col>
      <xdr:colOff>104775</xdr:colOff>
      <xdr:row>17</xdr:row>
      <xdr:rowOff>66675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3219449" y="1356841"/>
          <a:ext cx="2200276" cy="1462559"/>
        </a:xfrm>
        <a:prstGeom prst="rect">
          <a:avLst/>
        </a:prstGeom>
      </xdr:spPr>
    </xdr:pic>
    <xdr:clientData/>
  </xdr:twoCellAnchor>
  <xdr:twoCellAnchor>
    <xdr:from>
      <xdr:col>1</xdr:col>
      <xdr:colOff>295276</xdr:colOff>
      <xdr:row>5</xdr:row>
      <xdr:rowOff>133349</xdr:rowOff>
    </xdr:from>
    <xdr:to>
      <xdr:col>3</xdr:col>
      <xdr:colOff>419100</xdr:colOff>
      <xdr:row>9</xdr:row>
      <xdr:rowOff>161924</xdr:rowOff>
    </xdr:to>
    <xdr:sp macro="" textlink="">
      <xdr:nvSpPr>
        <xdr:cNvPr id="29" name="Rounded Rectangle 28">
          <a:hlinkClick xmlns:r="http://schemas.openxmlformats.org/officeDocument/2006/relationships" r:id="rId8"/>
          <a:extLst>
            <a:ext uri="{FF2B5EF4-FFF2-40B4-BE49-F238E27FC236}">
              <a16:creationId xmlns:a16="http://schemas.microsoft.com/office/drawing/2014/main" id="{00000000-0008-0000-0000-00001D000000}"/>
            </a:ext>
          </a:extLst>
        </xdr:cNvPr>
        <xdr:cNvSpPr/>
      </xdr:nvSpPr>
      <xdr:spPr>
        <a:xfrm>
          <a:off x="885826" y="942974"/>
          <a:ext cx="1304924" cy="676275"/>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2400" b="1" u="none">
              <a:solidFill>
                <a:schemeClr val="tx1"/>
              </a:solidFill>
            </a:rPr>
            <a:t>Start</a:t>
          </a:r>
        </a:p>
      </xdr:txBody>
    </xdr:sp>
    <xdr:clientData/>
  </xdr:twoCellAnchor>
  <xdr:twoCellAnchor editAs="oneCell">
    <xdr:from>
      <xdr:col>8</xdr:col>
      <xdr:colOff>57149</xdr:colOff>
      <xdr:row>18</xdr:row>
      <xdr:rowOff>142874</xdr:rowOff>
    </xdr:from>
    <xdr:to>
      <xdr:col>16</xdr:col>
      <xdr:colOff>121683</xdr:colOff>
      <xdr:row>28</xdr:row>
      <xdr:rowOff>133349</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a:stretch/>
      </xdr:blipFill>
      <xdr:spPr>
        <a:xfrm>
          <a:off x="4781549" y="3057524"/>
          <a:ext cx="4788934" cy="1609725"/>
        </a:xfrm>
        <a:prstGeom prst="rect">
          <a:avLst/>
        </a:prstGeom>
      </xdr:spPr>
    </xdr:pic>
    <xdr:clientData/>
  </xdr:twoCellAnchor>
  <xdr:twoCellAnchor>
    <xdr:from>
      <xdr:col>13</xdr:col>
      <xdr:colOff>523875</xdr:colOff>
      <xdr:row>14</xdr:row>
      <xdr:rowOff>85725</xdr:rowOff>
    </xdr:from>
    <xdr:to>
      <xdr:col>15</xdr:col>
      <xdr:colOff>276225</xdr:colOff>
      <xdr:row>20</xdr:row>
      <xdr:rowOff>38100</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a:off x="8201025" y="2352675"/>
          <a:ext cx="933450" cy="923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485775</xdr:colOff>
      <xdr:row>15</xdr:row>
      <xdr:rowOff>19050</xdr:rowOff>
    </xdr:from>
    <xdr:to>
      <xdr:col>15</xdr:col>
      <xdr:colOff>152400</xdr:colOff>
      <xdr:row>24</xdr:row>
      <xdr:rowOff>9525</xdr:rowOff>
    </xdr:to>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a:xfrm>
          <a:off x="8162925" y="2447925"/>
          <a:ext cx="847725" cy="1447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352425</xdr:colOff>
      <xdr:row>14</xdr:row>
      <xdr:rowOff>38100</xdr:rowOff>
    </xdr:from>
    <xdr:to>
      <xdr:col>11</xdr:col>
      <xdr:colOff>123825</xdr:colOff>
      <xdr:row>20</xdr:row>
      <xdr:rowOff>47625</xdr:rowOff>
    </xdr:to>
    <xdr:cxnSp macro="">
      <xdr:nvCxnSpPr>
        <xdr:cNvPr id="46" name="Straight Arrow Connector 45">
          <a:extLst>
            <a:ext uri="{FF2B5EF4-FFF2-40B4-BE49-F238E27FC236}">
              <a16:creationId xmlns:a16="http://schemas.microsoft.com/office/drawing/2014/main" id="{00000000-0008-0000-0000-00002E000000}"/>
            </a:ext>
          </a:extLst>
        </xdr:cNvPr>
        <xdr:cNvCxnSpPr/>
      </xdr:nvCxnSpPr>
      <xdr:spPr>
        <a:xfrm flipH="1">
          <a:off x="6257925" y="2305050"/>
          <a:ext cx="361950" cy="9810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495301</xdr:colOff>
      <xdr:row>14</xdr:row>
      <xdr:rowOff>123825</xdr:rowOff>
    </xdr:from>
    <xdr:to>
      <xdr:col>11</xdr:col>
      <xdr:colOff>247650</xdr:colOff>
      <xdr:row>23</xdr:row>
      <xdr:rowOff>133350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a:off x="6400801" y="2390775"/>
          <a:ext cx="342899" cy="14668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16</xdr:col>
      <xdr:colOff>200024</xdr:colOff>
      <xdr:row>15</xdr:row>
      <xdr:rowOff>76199</xdr:rowOff>
    </xdr:from>
    <xdr:to>
      <xdr:col>24</xdr:col>
      <xdr:colOff>190500</xdr:colOff>
      <xdr:row>22</xdr:row>
      <xdr:rowOff>133349</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a:stretch/>
      </xdr:blipFill>
      <xdr:spPr>
        <a:xfrm>
          <a:off x="9648824" y="2505074"/>
          <a:ext cx="4714876" cy="1190625"/>
        </a:xfrm>
        <a:prstGeom prst="rect">
          <a:avLst/>
        </a:prstGeom>
      </xdr:spPr>
    </xdr:pic>
    <xdr:clientData/>
  </xdr:twoCellAnchor>
  <xdr:twoCellAnchor>
    <xdr:from>
      <xdr:col>17</xdr:col>
      <xdr:colOff>219075</xdr:colOff>
      <xdr:row>14</xdr:row>
      <xdr:rowOff>19050</xdr:rowOff>
    </xdr:from>
    <xdr:to>
      <xdr:col>19</xdr:col>
      <xdr:colOff>581026</xdr:colOff>
      <xdr:row>19</xdr:row>
      <xdr:rowOff>19050</xdr:rowOff>
    </xdr:to>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a:xfrm flipH="1">
          <a:off x="10258425" y="2286000"/>
          <a:ext cx="1543051" cy="8096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428625</xdr:colOff>
      <xdr:row>14</xdr:row>
      <xdr:rowOff>47625</xdr:rowOff>
    </xdr:from>
    <xdr:to>
      <xdr:col>19</xdr:col>
      <xdr:colOff>561976</xdr:colOff>
      <xdr:row>19</xdr:row>
      <xdr:rowOff>85725</xdr:rowOff>
    </xdr:to>
    <xdr:cxnSp macro="">
      <xdr:nvCxnSpPr>
        <xdr:cNvPr id="37" name="Straight Arrow Connector 36">
          <a:extLst>
            <a:ext uri="{FF2B5EF4-FFF2-40B4-BE49-F238E27FC236}">
              <a16:creationId xmlns:a16="http://schemas.microsoft.com/office/drawing/2014/main" id="{00000000-0008-0000-0000-000025000000}"/>
            </a:ext>
          </a:extLst>
        </xdr:cNvPr>
        <xdr:cNvCxnSpPr/>
      </xdr:nvCxnSpPr>
      <xdr:spPr>
        <a:xfrm flipH="1">
          <a:off x="10467975" y="2314575"/>
          <a:ext cx="1314451" cy="8477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571501</xdr:colOff>
      <xdr:row>14</xdr:row>
      <xdr:rowOff>38100</xdr:rowOff>
    </xdr:from>
    <xdr:to>
      <xdr:col>20</xdr:col>
      <xdr:colOff>571500</xdr:colOff>
      <xdr:row>19</xdr:row>
      <xdr:rowOff>9525</xdr:rowOff>
    </xdr:to>
    <xdr:cxnSp macro="">
      <xdr:nvCxnSpPr>
        <xdr:cNvPr id="40" name="Straight Arrow Connector 39">
          <a:extLst>
            <a:ext uri="{FF2B5EF4-FFF2-40B4-BE49-F238E27FC236}">
              <a16:creationId xmlns:a16="http://schemas.microsoft.com/office/drawing/2014/main" id="{00000000-0008-0000-0000-000028000000}"/>
            </a:ext>
          </a:extLst>
        </xdr:cNvPr>
        <xdr:cNvCxnSpPr/>
      </xdr:nvCxnSpPr>
      <xdr:spPr>
        <a:xfrm>
          <a:off x="11791951" y="2305050"/>
          <a:ext cx="590549" cy="781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447674</xdr:colOff>
      <xdr:row>31</xdr:row>
      <xdr:rowOff>104774</xdr:rowOff>
    </xdr:from>
    <xdr:to>
      <xdr:col>8</xdr:col>
      <xdr:colOff>159545</xdr:colOff>
      <xdr:row>43</xdr:row>
      <xdr:rowOff>133349</xdr:rowOff>
    </xdr:to>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a:stretch/>
      </xdr:blipFill>
      <xdr:spPr>
        <a:xfrm>
          <a:off x="447674" y="5124449"/>
          <a:ext cx="4436271" cy="1971675"/>
        </a:xfrm>
        <a:prstGeom prst="rect">
          <a:avLst/>
        </a:prstGeom>
      </xdr:spPr>
    </xdr:pic>
    <xdr:clientData/>
  </xdr:twoCellAnchor>
  <xdr:twoCellAnchor>
    <xdr:from>
      <xdr:col>4</xdr:col>
      <xdr:colOff>47625</xdr:colOff>
      <xdr:row>30</xdr:row>
      <xdr:rowOff>38100</xdr:rowOff>
    </xdr:from>
    <xdr:to>
      <xdr:col>5</xdr:col>
      <xdr:colOff>171450</xdr:colOff>
      <xdr:row>34</xdr:row>
      <xdr:rowOff>133350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a:off x="2409825" y="4895850"/>
          <a:ext cx="714375" cy="7429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28575</xdr:colOff>
      <xdr:row>30</xdr:row>
      <xdr:rowOff>66675</xdr:rowOff>
    </xdr:from>
    <xdr:to>
      <xdr:col>4</xdr:col>
      <xdr:colOff>419100</xdr:colOff>
      <xdr:row>40</xdr:row>
      <xdr:rowOff>19050</xdr:rowOff>
    </xdr:to>
    <xdr:cxnSp macro="">
      <xdr:nvCxnSpPr>
        <xdr:cNvPr id="57" name="Straight Arrow Connector 56">
          <a:extLst>
            <a:ext uri="{FF2B5EF4-FFF2-40B4-BE49-F238E27FC236}">
              <a16:creationId xmlns:a16="http://schemas.microsoft.com/office/drawing/2014/main" id="{00000000-0008-0000-0000-000039000000}"/>
            </a:ext>
          </a:extLst>
        </xdr:cNvPr>
        <xdr:cNvCxnSpPr/>
      </xdr:nvCxnSpPr>
      <xdr:spPr>
        <a:xfrm>
          <a:off x="2390775" y="4924425"/>
          <a:ext cx="390525" cy="15716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14</xdr:col>
      <xdr:colOff>333375</xdr:colOff>
      <xdr:row>30</xdr:row>
      <xdr:rowOff>57150</xdr:rowOff>
    </xdr:from>
    <xdr:to>
      <xdr:col>23</xdr:col>
      <xdr:colOff>47625</xdr:colOff>
      <xdr:row>45</xdr:row>
      <xdr:rowOff>133351</xdr:rowOff>
    </xdr:to>
    <xdr:pic>
      <xdr:nvPicPr>
        <xdr:cNvPr id="60" name="Picture 59">
          <a:extLst>
            <a:ext uri="{FF2B5EF4-FFF2-40B4-BE49-F238E27FC236}">
              <a16:creationId xmlns:a16="http://schemas.microsoft.com/office/drawing/2014/main" id="{00000000-0008-0000-0000-00003C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a:stretch/>
      </xdr:blipFill>
      <xdr:spPr>
        <a:xfrm>
          <a:off x="8601075" y="4914900"/>
          <a:ext cx="5029200" cy="2505076"/>
        </a:xfrm>
        <a:prstGeom prst="rect">
          <a:avLst/>
        </a:prstGeom>
      </xdr:spPr>
    </xdr:pic>
    <xdr:clientData/>
  </xdr:twoCellAnchor>
  <xdr:twoCellAnchor editAs="oneCell">
    <xdr:from>
      <xdr:col>3</xdr:col>
      <xdr:colOff>126421</xdr:colOff>
      <xdr:row>47</xdr:row>
      <xdr:rowOff>47624</xdr:rowOff>
    </xdr:from>
    <xdr:to>
      <xdr:col>5</xdr:col>
      <xdr:colOff>275357</xdr:colOff>
      <xdr:row>52</xdr:row>
      <xdr:rowOff>152399</xdr:rowOff>
    </xdr:to>
    <xdr:pic>
      <xdr:nvPicPr>
        <xdr:cNvPr id="6" name="Picture 5">
          <a:hlinkClick xmlns:r="http://schemas.openxmlformats.org/officeDocument/2006/relationships" r:id="rId1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98071" y="7658099"/>
          <a:ext cx="1330036" cy="914400"/>
        </a:xfrm>
        <a:prstGeom prst="rect">
          <a:avLst/>
        </a:prstGeom>
      </xdr:spPr>
    </xdr:pic>
    <xdr:clientData/>
  </xdr:twoCellAnchor>
  <xdr:twoCellAnchor editAs="oneCell">
    <xdr:from>
      <xdr:col>1</xdr:col>
      <xdr:colOff>200023</xdr:colOff>
      <xdr:row>47</xdr:row>
      <xdr:rowOff>38099</xdr:rowOff>
    </xdr:from>
    <xdr:to>
      <xdr:col>2</xdr:col>
      <xdr:colOff>523873</xdr:colOff>
      <xdr:row>52</xdr:row>
      <xdr:rowOff>142874</xdr:rowOff>
    </xdr:to>
    <xdr:pic>
      <xdr:nvPicPr>
        <xdr:cNvPr id="12" name="Picture 11">
          <a:hlinkClick xmlns:r="http://schemas.openxmlformats.org/officeDocument/2006/relationships" r:id="rId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90573" y="7648574"/>
          <a:ext cx="914400" cy="914400"/>
        </a:xfrm>
        <a:prstGeom prst="rect">
          <a:avLst/>
        </a:prstGeom>
      </xdr:spPr>
    </xdr:pic>
    <xdr:clientData/>
  </xdr:twoCellAnchor>
  <xdr:oneCellAnchor>
    <xdr:from>
      <xdr:col>1</xdr:col>
      <xdr:colOff>504825</xdr:colOff>
      <xdr:row>0</xdr:row>
      <xdr:rowOff>0</xdr:rowOff>
    </xdr:from>
    <xdr:ext cx="1239763" cy="20955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95375" y="0"/>
          <a:ext cx="1239763"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chemeClr val="tx2">
                  <a:lumMod val="60000"/>
                  <a:lumOff val="40000"/>
                </a:schemeClr>
              </a:solidFill>
            </a:rPr>
            <a:t>Tool developed by</a:t>
          </a:r>
        </a:p>
      </xdr:txBody>
    </xdr:sp>
    <xdr:clientData/>
  </xdr:oneCellAnchor>
  <xdr:twoCellAnchor>
    <xdr:from>
      <xdr:col>0</xdr:col>
      <xdr:colOff>209550</xdr:colOff>
      <xdr:row>10</xdr:row>
      <xdr:rowOff>142876</xdr:rowOff>
    </xdr:from>
    <xdr:to>
      <xdr:col>6</xdr:col>
      <xdr:colOff>49530</xdr:colOff>
      <xdr:row>20</xdr:row>
      <xdr:rowOff>154678</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209550" y="1762126"/>
          <a:ext cx="3383280" cy="1631052"/>
          <a:chOff x="209550" y="1762126"/>
          <a:chExt cx="3383280" cy="1631052"/>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0" y="1933576"/>
            <a:ext cx="26384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Arial" pitchFamily="34" charset="0"/>
                <a:cs typeface="Arial" pitchFamily="34" charset="0"/>
              </a:rPr>
              <a:t>1) Use tabs</a:t>
            </a:r>
            <a:r>
              <a:rPr lang="en-US" sz="1400" baseline="0">
                <a:latin typeface="Arial" pitchFamily="34" charset="0"/>
                <a:cs typeface="Arial" pitchFamily="34" charset="0"/>
              </a:rPr>
              <a:t> at bottom of screen and buttons to navigate to different pages.</a:t>
            </a:r>
            <a:endParaRPr lang="en-US" sz="1400">
              <a:latin typeface="Arial" pitchFamily="34" charset="0"/>
              <a:cs typeface="Arial" pitchFamily="34" charset="0"/>
            </a:endParaRPr>
          </a:p>
        </xdr:txBody>
      </xdr:sp>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V="1">
            <a:off x="2771775" y="1762126"/>
            <a:ext cx="768980" cy="4476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pic>
        <xdr:nvPicPr>
          <xdr:cNvPr id="33" name="Picture 32" descr="Screen Clippi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09550" y="3038477"/>
            <a:ext cx="3383280" cy="354701"/>
          </a:xfrm>
          <a:prstGeom prst="rect">
            <a:avLst/>
          </a:prstGeom>
        </xdr:spPr>
      </xdr:pic>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1495425" y="2600325"/>
            <a:ext cx="0" cy="542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1962151</xdr:colOff>
      <xdr:row>3</xdr:row>
      <xdr:rowOff>95250</xdr:rowOff>
    </xdr:from>
    <xdr:to>
      <xdr:col>5</xdr:col>
      <xdr:colOff>1114426</xdr:colOff>
      <xdr:row>5</xdr:row>
      <xdr:rowOff>142876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171701" y="714375"/>
          <a:ext cx="4819650" cy="371476"/>
        </a:xfrm>
        <a:prstGeom prst="rect">
          <a:avLst/>
        </a:prstGeom>
        <a:solidFill>
          <a:schemeClr val="accent1">
            <a:lumMod val="20000"/>
            <a:lumOff val="80000"/>
          </a:schemeClr>
        </a:solidFill>
        <a:ln w="9525" algn="ctr">
          <a:solidFill>
            <a:srgbClr val="000000"/>
          </a:solidFill>
          <a:miter lim="800000"/>
          <a:headEnd/>
          <a:tailEnd/>
        </a:ln>
        <a:effectLst/>
      </xdr:spPr>
      <xdr:txBody>
        <a:bodyPr vertOverflow="clip" wrap="square" lIns="27432" tIns="22860" rIns="27432" bIns="22860" anchor="ctr" upright="1"/>
        <a:lstStyle/>
        <a:p>
          <a:pPr algn="ctr" rtl="0">
            <a:defRPr sz="1000"/>
          </a:pPr>
          <a:r>
            <a:rPr lang="en-US" sz="1400" b="1" i="0" strike="noStrike">
              <a:solidFill>
                <a:schemeClr val="accent1">
                  <a:lumMod val="50000"/>
                </a:schemeClr>
              </a:solidFill>
              <a:latin typeface="Arial"/>
              <a:cs typeface="Arial"/>
            </a:rPr>
            <a:t>Required inputs are in blue.</a:t>
          </a:r>
        </a:p>
      </xdr:txBody>
    </xdr:sp>
    <xdr:clientData fPrintsWithSheet="0"/>
  </xdr:twoCellAnchor>
  <xdr:twoCellAnchor>
    <xdr:from>
      <xdr:col>6</xdr:col>
      <xdr:colOff>561974</xdr:colOff>
      <xdr:row>0</xdr:row>
      <xdr:rowOff>66674</xdr:rowOff>
    </xdr:from>
    <xdr:to>
      <xdr:col>7</xdr:col>
      <xdr:colOff>828673</xdr:colOff>
      <xdr:row>3</xdr:row>
      <xdr:rowOff>152400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115299" y="66674"/>
          <a:ext cx="1295399" cy="704851"/>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sng">
              <a:solidFill>
                <a:schemeClr val="tx1"/>
              </a:solidFill>
            </a:rPr>
            <a:t>Next</a:t>
          </a:r>
          <a:r>
            <a:rPr lang="en-US" sz="1100" b="1">
              <a:solidFill>
                <a:schemeClr val="tx1"/>
              </a:solidFill>
            </a:rPr>
            <a:t>:</a:t>
          </a:r>
        </a:p>
        <a:p>
          <a:pPr algn="ctr"/>
          <a:r>
            <a:rPr lang="en-US" sz="1100" b="1">
              <a:solidFill>
                <a:schemeClr val="tx1"/>
              </a:solidFill>
            </a:rPr>
            <a:t>Enter C.I.P.</a:t>
          </a:r>
          <a:r>
            <a:rPr lang="en-US" sz="1100" b="1" baseline="0">
              <a:solidFill>
                <a:schemeClr val="tx1"/>
              </a:solidFill>
            </a:rPr>
            <a:t> Projects</a:t>
          </a:r>
          <a:endParaRPr lang="en-US" sz="1100" b="1">
            <a:solidFill>
              <a:schemeClr val="tx1"/>
            </a:solidFill>
          </a:endParaRPr>
        </a:p>
      </xdr:txBody>
    </xdr:sp>
    <xdr:clientData/>
  </xdr:twoCellAnchor>
  <xdr:twoCellAnchor editAs="oneCell">
    <xdr:from>
      <xdr:col>10</xdr:col>
      <xdr:colOff>38100</xdr:colOff>
      <xdr:row>0</xdr:row>
      <xdr:rowOff>114300</xdr:rowOff>
    </xdr:from>
    <xdr:to>
      <xdr:col>10</xdr:col>
      <xdr:colOff>1242823</xdr:colOff>
      <xdr:row>3</xdr:row>
      <xdr:rowOff>26315</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8975" y="114300"/>
          <a:ext cx="1204723" cy="531140"/>
        </a:xfrm>
        <a:prstGeom prst="rect">
          <a:avLst/>
        </a:prstGeom>
      </xdr:spPr>
    </xdr:pic>
    <xdr:clientData/>
  </xdr:twoCellAnchor>
  <xdr:twoCellAnchor>
    <xdr:from>
      <xdr:col>7</xdr:col>
      <xdr:colOff>885825</xdr:colOff>
      <xdr:row>2</xdr:row>
      <xdr:rowOff>76200</xdr:rowOff>
    </xdr:from>
    <xdr:to>
      <xdr:col>10</xdr:col>
      <xdr:colOff>9525</xdr:colOff>
      <xdr:row>4</xdr:row>
      <xdr:rowOff>28575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9467850" y="466725"/>
          <a:ext cx="1352550" cy="34290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View </a:t>
          </a:r>
          <a:r>
            <a:rPr lang="en-US" sz="1100" b="1" u="none" baseline="0">
              <a:solidFill>
                <a:schemeClr val="tx1"/>
              </a:solidFill>
            </a:rPr>
            <a:t>Dashboard</a:t>
          </a:r>
          <a:endParaRPr lang="en-US" sz="1100" b="1" u="none">
            <a:solidFill>
              <a:schemeClr val="tx1"/>
            </a:solidFill>
          </a:endParaRPr>
        </a:p>
      </xdr:txBody>
    </xdr:sp>
    <xdr:clientData/>
  </xdr:twoCellAnchor>
  <xdr:twoCellAnchor>
    <xdr:from>
      <xdr:col>7</xdr:col>
      <xdr:colOff>885825</xdr:colOff>
      <xdr:row>0</xdr:row>
      <xdr:rowOff>47625</xdr:rowOff>
    </xdr:from>
    <xdr:to>
      <xdr:col>10</xdr:col>
      <xdr:colOff>9525</xdr:colOff>
      <xdr:row>2</xdr:row>
      <xdr:rowOff>0</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9467850" y="47625"/>
          <a:ext cx="1352550" cy="34290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View </a:t>
          </a:r>
          <a:r>
            <a:rPr lang="en-US" sz="1100" b="1" u="none" baseline="0">
              <a:solidFill>
                <a:schemeClr val="tx1"/>
              </a:solidFill>
            </a:rPr>
            <a:t>Fund Balance</a:t>
          </a:r>
          <a:endParaRPr lang="en-US" sz="1100" b="1" u="none">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800101</xdr:colOff>
      <xdr:row>4</xdr:row>
      <xdr:rowOff>9525</xdr:rowOff>
    </xdr:from>
    <xdr:to>
      <xdr:col>5</xdr:col>
      <xdr:colOff>200026</xdr:colOff>
      <xdr:row>4</xdr:row>
      <xdr:rowOff>381001</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000126" y="790575"/>
          <a:ext cx="5162550" cy="371476"/>
        </a:xfrm>
        <a:prstGeom prst="rect">
          <a:avLst/>
        </a:prstGeom>
        <a:solidFill>
          <a:schemeClr val="accent1">
            <a:lumMod val="20000"/>
            <a:lumOff val="80000"/>
          </a:schemeClr>
        </a:solidFill>
        <a:ln w="9525" algn="ctr">
          <a:solidFill>
            <a:srgbClr val="000000"/>
          </a:solidFill>
          <a:miter lim="800000"/>
          <a:headEnd/>
          <a:tailEnd/>
        </a:ln>
        <a:effectLst/>
      </xdr:spPr>
      <xdr:txBody>
        <a:bodyPr vertOverflow="clip" wrap="square" lIns="27432" tIns="22860" rIns="27432" bIns="22860" anchor="ctr" upright="1"/>
        <a:lstStyle/>
        <a:p>
          <a:pPr algn="ctr" rtl="0">
            <a:defRPr sz="1000"/>
          </a:pPr>
          <a:r>
            <a:rPr lang="en-US" sz="1400" b="1" i="0" strike="noStrike">
              <a:solidFill>
                <a:schemeClr val="accent1">
                  <a:lumMod val="50000"/>
                </a:schemeClr>
              </a:solidFill>
              <a:latin typeface="Arial"/>
              <a:cs typeface="Arial"/>
            </a:rPr>
            <a:t>Required inputs are in </a:t>
          </a:r>
          <a:r>
            <a:rPr lang="en-US" sz="1400" b="1" i="0" u="sng" strike="noStrike">
              <a:solidFill>
                <a:schemeClr val="accent1">
                  <a:lumMod val="50000"/>
                </a:schemeClr>
              </a:solidFill>
              <a:latin typeface="Arial"/>
              <a:cs typeface="Arial"/>
            </a:rPr>
            <a:t>light</a:t>
          </a:r>
          <a:r>
            <a:rPr lang="en-US" sz="1400" b="1" i="0" strike="noStrike">
              <a:solidFill>
                <a:schemeClr val="accent1">
                  <a:lumMod val="50000"/>
                </a:schemeClr>
              </a:solidFill>
              <a:latin typeface="Arial"/>
              <a:cs typeface="Arial"/>
            </a:rPr>
            <a:t> blue.</a:t>
          </a:r>
        </a:p>
      </xdr:txBody>
    </xdr:sp>
    <xdr:clientData fPrintsWithSheet="0"/>
  </xdr:twoCellAnchor>
  <xdr:twoCellAnchor>
    <xdr:from>
      <xdr:col>8</xdr:col>
      <xdr:colOff>76201</xdr:colOff>
      <xdr:row>2</xdr:row>
      <xdr:rowOff>1</xdr:rowOff>
    </xdr:from>
    <xdr:to>
      <xdr:col>9</xdr:col>
      <xdr:colOff>962025</xdr:colOff>
      <xdr:row>3</xdr:row>
      <xdr:rowOff>123825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124951" y="390526"/>
          <a:ext cx="1876424" cy="352424"/>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a:solidFill>
                <a:schemeClr val="tx1"/>
              </a:solidFill>
            </a:rPr>
            <a:t>View the Dashboard</a:t>
          </a:r>
        </a:p>
      </xdr:txBody>
    </xdr:sp>
    <xdr:clientData/>
  </xdr:twoCellAnchor>
  <xdr:twoCellAnchor editAs="oneCell">
    <xdr:from>
      <xdr:col>11</xdr:col>
      <xdr:colOff>981075</xdr:colOff>
      <xdr:row>0</xdr:row>
      <xdr:rowOff>114300</xdr:rowOff>
    </xdr:from>
    <xdr:to>
      <xdr:col>13</xdr:col>
      <xdr:colOff>166498</xdr:colOff>
      <xdr:row>3</xdr:row>
      <xdr:rowOff>26315</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06400" y="114300"/>
          <a:ext cx="1204723" cy="531140"/>
        </a:xfrm>
        <a:prstGeom prst="rect">
          <a:avLst/>
        </a:prstGeom>
      </xdr:spPr>
    </xdr:pic>
    <xdr:clientData/>
  </xdr:twoCellAnchor>
  <xdr:twoCellAnchor>
    <xdr:from>
      <xdr:col>8</xdr:col>
      <xdr:colOff>85725</xdr:colOff>
      <xdr:row>0</xdr:row>
      <xdr:rowOff>19050</xdr:rowOff>
    </xdr:from>
    <xdr:to>
      <xdr:col>9</xdr:col>
      <xdr:colOff>971549</xdr:colOff>
      <xdr:row>1</xdr:row>
      <xdr:rowOff>142874</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9134475" y="19050"/>
          <a:ext cx="1876424" cy="352424"/>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a:solidFill>
                <a:schemeClr val="tx1"/>
              </a:solidFill>
            </a:rPr>
            <a:t>Edit Inputs</a:t>
          </a:r>
        </a:p>
      </xdr:txBody>
    </xdr:sp>
    <xdr:clientData/>
  </xdr:twoCellAnchor>
  <xdr:twoCellAnchor>
    <xdr:from>
      <xdr:col>10</xdr:col>
      <xdr:colOff>76200</xdr:colOff>
      <xdr:row>0</xdr:row>
      <xdr:rowOff>38100</xdr:rowOff>
    </xdr:from>
    <xdr:to>
      <xdr:col>11</xdr:col>
      <xdr:colOff>723900</xdr:colOff>
      <xdr:row>3</xdr:row>
      <xdr:rowOff>104775</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11115675" y="38100"/>
          <a:ext cx="1733550" cy="68580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sng">
              <a:solidFill>
                <a:schemeClr val="tx1"/>
              </a:solidFill>
            </a:rPr>
            <a:t>Next:</a:t>
          </a:r>
        </a:p>
        <a:p>
          <a:pPr algn="ctr"/>
          <a:r>
            <a:rPr lang="en-US" sz="1100" b="1">
              <a:solidFill>
                <a:schemeClr val="tx1"/>
              </a:solidFill>
            </a:rPr>
            <a:t>View the 20</a:t>
          </a:r>
          <a:r>
            <a:rPr lang="en-US" sz="1100" b="1" baseline="0">
              <a:solidFill>
                <a:schemeClr val="tx1"/>
              </a:solidFill>
            </a:rPr>
            <a:t> Year</a:t>
          </a:r>
          <a:r>
            <a:rPr lang="en-US" sz="1100" b="1">
              <a:solidFill>
                <a:schemeClr val="tx1"/>
              </a:solidFill>
            </a:rPr>
            <a:t> Fund Balance Projections</a:t>
          </a:r>
        </a:p>
      </xdr:txBody>
    </xdr:sp>
    <xdr:clientData/>
  </xdr:twoCellAnchor>
  <xdr:twoCellAnchor>
    <xdr:from>
      <xdr:col>6</xdr:col>
      <xdr:colOff>85725</xdr:colOff>
      <xdr:row>4</xdr:row>
      <xdr:rowOff>409575</xdr:rowOff>
    </xdr:from>
    <xdr:to>
      <xdr:col>6</xdr:col>
      <xdr:colOff>752475</xdr:colOff>
      <xdr:row>5</xdr:row>
      <xdr:rowOff>266699</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a:xfrm>
          <a:off x="7277100" y="1190625"/>
          <a:ext cx="666750" cy="466724"/>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solidFill>
                <a:schemeClr val="tx1"/>
              </a:solidFill>
            </a:rPr>
            <a:t>More info.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495302</xdr:colOff>
      <xdr:row>0</xdr:row>
      <xdr:rowOff>66675</xdr:rowOff>
    </xdr:from>
    <xdr:to>
      <xdr:col>8</xdr:col>
      <xdr:colOff>952500</xdr:colOff>
      <xdr:row>4</xdr:row>
      <xdr:rowOff>19050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9772652" y="66675"/>
          <a:ext cx="1552573" cy="70485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sng">
              <a:solidFill>
                <a:schemeClr val="tx1"/>
              </a:solidFill>
            </a:rPr>
            <a:t>Next</a:t>
          </a:r>
          <a:r>
            <a:rPr lang="en-US" sz="1100" b="1">
              <a:solidFill>
                <a:schemeClr val="tx1"/>
              </a:solidFill>
            </a:rPr>
            <a:t>:</a:t>
          </a:r>
        </a:p>
        <a:p>
          <a:pPr algn="ctr"/>
          <a:r>
            <a:rPr lang="en-US" sz="1100" b="1">
              <a:solidFill>
                <a:schemeClr val="tx1"/>
              </a:solidFill>
            </a:rPr>
            <a:t>View</a:t>
          </a:r>
          <a:r>
            <a:rPr lang="en-US" sz="1100" b="1" baseline="0">
              <a:solidFill>
                <a:schemeClr val="tx1"/>
              </a:solidFill>
            </a:rPr>
            <a:t> the Dashboard </a:t>
          </a:r>
        </a:p>
        <a:p>
          <a:pPr algn="ctr"/>
          <a:r>
            <a:rPr lang="en-US" sz="1100" b="1" baseline="0">
              <a:solidFill>
                <a:schemeClr val="tx1"/>
              </a:solidFill>
            </a:rPr>
            <a:t>of Long-Term Trends</a:t>
          </a:r>
          <a:endParaRPr lang="en-US" sz="1100" b="1">
            <a:solidFill>
              <a:schemeClr val="tx1"/>
            </a:solidFill>
          </a:endParaRPr>
        </a:p>
      </xdr:txBody>
    </xdr:sp>
    <xdr:clientData/>
  </xdr:twoCellAnchor>
  <xdr:twoCellAnchor editAs="oneCell">
    <xdr:from>
      <xdr:col>9</xdr:col>
      <xdr:colOff>0</xdr:colOff>
      <xdr:row>0</xdr:row>
      <xdr:rowOff>114300</xdr:rowOff>
    </xdr:from>
    <xdr:to>
      <xdr:col>10</xdr:col>
      <xdr:colOff>109348</xdr:colOff>
      <xdr:row>3</xdr:row>
      <xdr:rowOff>112040</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8100" y="114300"/>
          <a:ext cx="1204723" cy="531140"/>
        </a:xfrm>
        <a:prstGeom prst="rect">
          <a:avLst/>
        </a:prstGeom>
      </xdr:spPr>
    </xdr:pic>
    <xdr:clientData/>
  </xdr:twoCellAnchor>
  <xdr:twoCellAnchor>
    <xdr:from>
      <xdr:col>6</xdr:col>
      <xdr:colOff>19050</xdr:colOff>
      <xdr:row>0</xdr:row>
      <xdr:rowOff>66675</xdr:rowOff>
    </xdr:from>
    <xdr:to>
      <xdr:col>7</xdr:col>
      <xdr:colOff>266700</xdr:colOff>
      <xdr:row>2</xdr:row>
      <xdr:rowOff>85726</xdr:rowOff>
    </xdr:to>
    <xdr:sp macro="" textlink="">
      <xdr:nvSpPr>
        <xdr:cNvPr id="25" name="Rounded Rectangle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8201025" y="66675"/>
          <a:ext cx="1343025" cy="323851"/>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Edit Inputs</a:t>
          </a:r>
        </a:p>
      </xdr:txBody>
    </xdr:sp>
    <xdr:clientData/>
  </xdr:twoCellAnchor>
  <xdr:twoCellAnchor>
    <xdr:from>
      <xdr:col>6</xdr:col>
      <xdr:colOff>19050</xdr:colOff>
      <xdr:row>2</xdr:row>
      <xdr:rowOff>142876</xdr:rowOff>
    </xdr:from>
    <xdr:to>
      <xdr:col>7</xdr:col>
      <xdr:colOff>276226</xdr:colOff>
      <xdr:row>4</xdr:row>
      <xdr:rowOff>19051</xdr:rowOff>
    </xdr:to>
    <xdr:sp macro="" textlink="">
      <xdr:nvSpPr>
        <xdr:cNvPr id="26" name="Rounded Rectangle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8201025" y="447676"/>
          <a:ext cx="1352551" cy="32385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Edit C.I.P. </a:t>
          </a:r>
          <a:r>
            <a:rPr lang="en-US" sz="1100" b="1" u="none" baseline="0">
              <a:solidFill>
                <a:schemeClr val="tx1"/>
              </a:solidFill>
            </a:rPr>
            <a:t>Projects</a:t>
          </a:r>
          <a:endParaRPr lang="en-US" sz="11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3</xdr:row>
      <xdr:rowOff>9525</xdr:rowOff>
    </xdr:from>
    <xdr:to>
      <xdr:col>10</xdr:col>
      <xdr:colOff>266700</xdr:colOff>
      <xdr:row>23</xdr:row>
      <xdr:rowOff>19050</xdr:rowOff>
    </xdr:to>
    <xdr:graphicFrame macro="">
      <xdr:nvGraphicFramePr>
        <xdr:cNvPr id="3146" name="Chart 1">
          <a:extLst>
            <a:ext uri="{FF2B5EF4-FFF2-40B4-BE49-F238E27FC236}">
              <a16:creationId xmlns:a16="http://schemas.microsoft.com/office/drawing/2014/main" id="{00000000-0008-0000-0400-00004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111125</xdr:colOff>
      <xdr:row>22</xdr:row>
      <xdr:rowOff>104775</xdr:rowOff>
    </xdr:from>
    <xdr:to>
      <xdr:col>11</xdr:col>
      <xdr:colOff>3175</xdr:colOff>
      <xdr:row>43</xdr:row>
      <xdr:rowOff>47625</xdr:rowOff>
    </xdr:to>
    <xdr:graphicFrame macro="">
      <xdr:nvGraphicFramePr>
        <xdr:cNvPr id="3147" name="Chart 2">
          <a:extLst>
            <a:ext uri="{FF2B5EF4-FFF2-40B4-BE49-F238E27FC236}">
              <a16:creationId xmlns:a16="http://schemas.microsoft.com/office/drawing/2014/main" id="{00000000-0008-0000-0400-00004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311150</xdr:colOff>
      <xdr:row>22</xdr:row>
      <xdr:rowOff>142875</xdr:rowOff>
    </xdr:from>
    <xdr:to>
      <xdr:col>21</xdr:col>
      <xdr:colOff>463550</xdr:colOff>
      <xdr:row>43</xdr:row>
      <xdr:rowOff>114300</xdr:rowOff>
    </xdr:to>
    <xdr:graphicFrame macro="">
      <xdr:nvGraphicFramePr>
        <xdr:cNvPr id="3148" name="Chart 3">
          <a:extLst>
            <a:ext uri="{FF2B5EF4-FFF2-40B4-BE49-F238E27FC236}">
              <a16:creationId xmlns:a16="http://schemas.microsoft.com/office/drawing/2014/main" id="{00000000-0008-0000-0400-00004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371476</xdr:colOff>
      <xdr:row>3</xdr:row>
      <xdr:rowOff>19051</xdr:rowOff>
    </xdr:from>
    <xdr:to>
      <xdr:col>21</xdr:col>
      <xdr:colOff>438151</xdr:colOff>
      <xdr:row>23</xdr:row>
      <xdr:rowOff>34291</xdr:rowOff>
    </xdr:to>
    <xdr:graphicFrame macro="">
      <xdr:nvGraphicFramePr>
        <xdr:cNvPr id="9" name="Chart 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41275</xdr:colOff>
      <xdr:row>2</xdr:row>
      <xdr:rowOff>9525</xdr:rowOff>
    </xdr:from>
    <xdr:to>
      <xdr:col>4</xdr:col>
      <xdr:colOff>9525</xdr:colOff>
      <xdr:row>2</xdr:row>
      <xdr:rowOff>333375</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400-00000B000000}"/>
            </a:ext>
          </a:extLst>
        </xdr:cNvPr>
        <xdr:cNvSpPr/>
      </xdr:nvSpPr>
      <xdr:spPr>
        <a:xfrm>
          <a:off x="41275" y="400050"/>
          <a:ext cx="2330450" cy="32385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View Projected</a:t>
          </a:r>
          <a:r>
            <a:rPr lang="en-US" sz="1100" b="1" u="none" baseline="0">
              <a:solidFill>
                <a:schemeClr val="tx1"/>
              </a:solidFill>
            </a:rPr>
            <a:t> 20-Yr Fund Balance</a:t>
          </a:r>
          <a:endParaRPr lang="en-US" sz="1100" b="1" u="none">
            <a:solidFill>
              <a:schemeClr val="tx1"/>
            </a:solidFill>
          </a:endParaRPr>
        </a:p>
      </xdr:txBody>
    </xdr:sp>
    <xdr:clientData/>
  </xdr:twoCellAnchor>
  <xdr:twoCellAnchor editAs="oneCell">
    <xdr:from>
      <xdr:col>0</xdr:col>
      <xdr:colOff>9525</xdr:colOff>
      <xdr:row>43</xdr:row>
      <xdr:rowOff>38100</xdr:rowOff>
    </xdr:from>
    <xdr:to>
      <xdr:col>10</xdr:col>
      <xdr:colOff>247650</xdr:colOff>
      <xdr:row>63</xdr:row>
      <xdr:rowOff>47625</xdr:rowOff>
    </xdr:to>
    <xdr:graphicFrame macro="">
      <xdr:nvGraphicFramePr>
        <xdr:cNvPr id="12" name="Chart 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342900</xdr:colOff>
      <xdr:row>43</xdr:row>
      <xdr:rowOff>47625</xdr:rowOff>
    </xdr:from>
    <xdr:to>
      <xdr:col>21</xdr:col>
      <xdr:colOff>520700</xdr:colOff>
      <xdr:row>63</xdr:row>
      <xdr:rowOff>57150</xdr:rowOff>
    </xdr:to>
    <xdr:graphicFrame macro="">
      <xdr:nvGraphicFramePr>
        <xdr:cNvPr id="13" name="Chart 1">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581024</xdr:colOff>
      <xdr:row>0</xdr:row>
      <xdr:rowOff>95250</xdr:rowOff>
    </xdr:from>
    <xdr:to>
      <xdr:col>22</xdr:col>
      <xdr:colOff>14097</xdr:colOff>
      <xdr:row>2</xdr:row>
      <xdr:rowOff>235865</xdr:rowOff>
    </xdr:to>
    <xdr:pic>
      <xdr:nvPicPr>
        <xdr:cNvPr id="14" name="Picture 13">
          <a:hlinkClick xmlns:r="http://schemas.openxmlformats.org/officeDocument/2006/relationships" r:id="rId8"/>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944349" y="95250"/>
          <a:ext cx="1204723" cy="531140"/>
        </a:xfrm>
        <a:prstGeom prst="rect">
          <a:avLst/>
        </a:prstGeom>
      </xdr:spPr>
    </xdr:pic>
    <xdr:clientData/>
  </xdr:twoCellAnchor>
  <xdr:twoCellAnchor>
    <xdr:from>
      <xdr:col>1</xdr:col>
      <xdr:colOff>428624</xdr:colOff>
      <xdr:row>0</xdr:row>
      <xdr:rowOff>38100</xdr:rowOff>
    </xdr:from>
    <xdr:to>
      <xdr:col>4</xdr:col>
      <xdr:colOff>9525</xdr:colOff>
      <xdr:row>1</xdr:row>
      <xdr:rowOff>133351</xdr:rowOff>
    </xdr:to>
    <xdr:sp macro="" textlink="">
      <xdr:nvSpPr>
        <xdr:cNvPr id="15" name="Rounded Rectangle 14">
          <a:hlinkClick xmlns:r="http://schemas.openxmlformats.org/officeDocument/2006/relationships" r:id="rId10"/>
          <a:extLst>
            <a:ext uri="{FF2B5EF4-FFF2-40B4-BE49-F238E27FC236}">
              <a16:creationId xmlns:a16="http://schemas.microsoft.com/office/drawing/2014/main" id="{00000000-0008-0000-0400-00000F000000}"/>
            </a:ext>
          </a:extLst>
        </xdr:cNvPr>
        <xdr:cNvSpPr/>
      </xdr:nvSpPr>
      <xdr:spPr>
        <a:xfrm>
          <a:off x="1019174" y="38100"/>
          <a:ext cx="1352551" cy="323851"/>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Edit C.I.P. </a:t>
          </a:r>
          <a:r>
            <a:rPr lang="en-US" sz="1100" b="1" u="none" baseline="0">
              <a:solidFill>
                <a:schemeClr val="tx1"/>
              </a:solidFill>
            </a:rPr>
            <a:t>Projects</a:t>
          </a:r>
          <a:endParaRPr lang="en-US" sz="1100" b="1" u="none">
            <a:solidFill>
              <a:schemeClr val="tx1"/>
            </a:solidFill>
          </a:endParaRPr>
        </a:p>
      </xdr:txBody>
    </xdr:sp>
    <xdr:clientData/>
  </xdr:twoCellAnchor>
  <xdr:twoCellAnchor>
    <xdr:from>
      <xdr:col>0</xdr:col>
      <xdr:colOff>47625</xdr:colOff>
      <xdr:row>0</xdr:row>
      <xdr:rowOff>38100</xdr:rowOff>
    </xdr:from>
    <xdr:to>
      <xdr:col>1</xdr:col>
      <xdr:colOff>361950</xdr:colOff>
      <xdr:row>1</xdr:row>
      <xdr:rowOff>133351</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400-000010000000}"/>
            </a:ext>
          </a:extLst>
        </xdr:cNvPr>
        <xdr:cNvSpPr/>
      </xdr:nvSpPr>
      <xdr:spPr>
        <a:xfrm>
          <a:off x="47625" y="38100"/>
          <a:ext cx="904875" cy="323851"/>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100" b="1" u="none">
              <a:solidFill>
                <a:schemeClr val="tx1"/>
              </a:solidFill>
            </a:rPr>
            <a:t>Edit Inputs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fc.unc.edu/tools.htm" TargetMode="External"/><Relationship Id="rId2" Type="http://schemas.openxmlformats.org/officeDocument/2006/relationships/hyperlink" Target="http://www.efc.unc.edu/" TargetMode="External"/><Relationship Id="rId1" Type="http://schemas.openxmlformats.org/officeDocument/2006/relationships/hyperlink" Target="http://www.efc.unc.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fc.sog.unc.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efc.unc.edu/tools.htm" TargetMode="External"/><Relationship Id="rId13" Type="http://schemas.openxmlformats.org/officeDocument/2006/relationships/hyperlink" Target="http://www.efc.unc.edu/tools.htm" TargetMode="External"/><Relationship Id="rId3" Type="http://schemas.openxmlformats.org/officeDocument/2006/relationships/hyperlink" Target="http://www.efc.unc.edu/tools.htm" TargetMode="External"/><Relationship Id="rId7" Type="http://schemas.openxmlformats.org/officeDocument/2006/relationships/hyperlink" Target="http://www.efc.unc.edu/tools.htm" TargetMode="External"/><Relationship Id="rId12" Type="http://schemas.openxmlformats.org/officeDocument/2006/relationships/hyperlink" Target="http://www.efc.unc.edu/tools.htm" TargetMode="External"/><Relationship Id="rId2" Type="http://schemas.openxmlformats.org/officeDocument/2006/relationships/hyperlink" Target="http://www.efc.unc.edu/tools.htm" TargetMode="External"/><Relationship Id="rId16" Type="http://schemas.openxmlformats.org/officeDocument/2006/relationships/drawing" Target="../drawings/drawing5.xml"/><Relationship Id="rId1" Type="http://schemas.openxmlformats.org/officeDocument/2006/relationships/hyperlink" Target="http://www.efc.unc.edu/tools.htm" TargetMode="External"/><Relationship Id="rId6" Type="http://schemas.openxmlformats.org/officeDocument/2006/relationships/hyperlink" Target="http://www.efc.unc.edu/tools.htm" TargetMode="External"/><Relationship Id="rId11" Type="http://schemas.openxmlformats.org/officeDocument/2006/relationships/hyperlink" Target="http://www.efc.unc.edu/tools.htm" TargetMode="External"/><Relationship Id="rId5" Type="http://schemas.openxmlformats.org/officeDocument/2006/relationships/hyperlink" Target="http://www.efc.unc.edu/tools.htm" TargetMode="External"/><Relationship Id="rId15" Type="http://schemas.openxmlformats.org/officeDocument/2006/relationships/hyperlink" Target="http://www.efc.unc.edu/tools.htm" TargetMode="External"/><Relationship Id="rId10" Type="http://schemas.openxmlformats.org/officeDocument/2006/relationships/hyperlink" Target="http://www.efc.unc.edu/tools.htm" TargetMode="External"/><Relationship Id="rId4" Type="http://schemas.openxmlformats.org/officeDocument/2006/relationships/hyperlink" Target="http://www.efc.unc.edu/tools.htm" TargetMode="External"/><Relationship Id="rId9" Type="http://schemas.openxmlformats.org/officeDocument/2006/relationships/hyperlink" Target="http://www.efc.unc.edu/tools.htm" TargetMode="External"/><Relationship Id="rId14" Type="http://schemas.openxmlformats.org/officeDocument/2006/relationships/hyperlink" Target="http://www.efc.unc.edu/tool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48:Y50"/>
  <sheetViews>
    <sheetView tabSelected="1" workbookViewId="0">
      <selection activeCell="A50" sqref="A50:X50"/>
    </sheetView>
  </sheetViews>
  <sheetFormatPr defaultColWidth="8.85546875" defaultRowHeight="12.75" x14ac:dyDescent="0.2"/>
  <cols>
    <col min="1" max="16384" width="8.85546875" style="12"/>
  </cols>
  <sheetData>
    <row r="48" spans="1:25" x14ac:dyDescent="0.2">
      <c r="A48" s="260" t="s">
        <v>195</v>
      </c>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row>
    <row r="49" spans="1:25" x14ac:dyDescent="0.2">
      <c r="A49" s="254"/>
      <c r="B49" s="254"/>
      <c r="C49" s="254"/>
      <c r="D49" s="254"/>
      <c r="E49" s="254"/>
      <c r="F49" s="262" t="s">
        <v>196</v>
      </c>
      <c r="G49" s="262"/>
      <c r="H49" s="262"/>
      <c r="I49" s="262"/>
      <c r="J49" s="262"/>
      <c r="K49" s="262"/>
      <c r="L49" s="262"/>
      <c r="M49" s="262"/>
      <c r="N49" s="262"/>
      <c r="O49" s="262"/>
      <c r="P49" s="262"/>
      <c r="Q49" s="262"/>
      <c r="R49" s="262"/>
      <c r="S49" s="262"/>
      <c r="T49" s="262"/>
      <c r="U49" s="262"/>
      <c r="V49" s="262"/>
      <c r="W49" s="262"/>
      <c r="X49" s="262"/>
      <c r="Y49" s="254"/>
    </row>
    <row r="50" spans="1:25" x14ac:dyDescent="0.2">
      <c r="A50" s="261" t="s">
        <v>194</v>
      </c>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182"/>
    </row>
  </sheetData>
  <sheetProtection password="EB90" sheet="1" objects="1" scenarios="1" selectLockedCells="1"/>
  <mergeCells count="3">
    <mergeCell ref="A48:Y48"/>
    <mergeCell ref="A50:X50"/>
    <mergeCell ref="F49:X49"/>
  </mergeCells>
  <conditionalFormatting sqref="A50">
    <cfRule type="cellIs" dxfId="26" priority="1" stopIfTrue="1" operator="equal">
      <formula>0</formula>
    </cfRule>
  </conditionalFormatting>
  <hyperlinks>
    <hyperlink ref="A48:J48" r:id="rId1" display="Copyright © 2012 Environmental Finance Center at The University of North Carolina, Chapel Hill. www.efc.unc.edu" xr:uid="{00000000-0004-0000-0000-000000000000}"/>
    <hyperlink ref="A48:Y48" r:id="rId2" display="Copyright © 2013 Environmental Finance Center at the University of North Carolina, Chapel Hill. www.efc.unc.edu" xr:uid="{00000000-0004-0000-0000-000001000000}"/>
    <hyperlink ref="A50" r:id="rId3" display="Download this model at www.efc.unc.edu/tools.htm" xr:uid="{00000000-0004-0000-0000-000002000000}"/>
    <hyperlink ref="A50:I50" r:id="rId4" display="Download the latest version of this tool at efc.sog.unc.edu. Find it in Resources / Tools." xr:uid="{00000000-0004-0000-0000-000003000000}"/>
  </hyperlinks>
  <pageMargins left="0.7" right="0.7" top="0.75" bottom="0.75" header="0.3" footer="0.3"/>
  <pageSetup orientation="portrait" r:id="rId5"/>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65"/>
  <sheetViews>
    <sheetView workbookViewId="0">
      <selection activeCell="B9" sqref="B9:C9"/>
    </sheetView>
  </sheetViews>
  <sheetFormatPr defaultColWidth="8.85546875" defaultRowHeight="12.75" x14ac:dyDescent="0.2"/>
  <cols>
    <col min="1" max="1" width="3.140625" style="102" customWidth="1"/>
    <col min="2" max="2" width="49.140625" style="102" customWidth="1"/>
    <col min="3" max="3" width="13.140625" style="102" customWidth="1"/>
    <col min="4" max="4" width="11.28515625" style="102" customWidth="1"/>
    <col min="5" max="5" width="11.42578125" style="102" customWidth="1"/>
    <col min="6" max="6" width="25.140625" style="102" customWidth="1"/>
    <col min="7" max="8" width="18.7109375" style="102" customWidth="1"/>
    <col min="9" max="9" width="8.85546875" style="102"/>
    <col min="10" max="10" width="9.140625" style="102" customWidth="1"/>
    <col min="11" max="11" width="19.85546875" style="102" customWidth="1"/>
    <col min="12" max="12" width="10" style="102" bestFit="1" customWidth="1"/>
    <col min="13" max="16384" width="8.85546875" style="102"/>
  </cols>
  <sheetData>
    <row r="1" spans="1:12" s="99" customFormat="1" ht="18" x14ac:dyDescent="0.25">
      <c r="A1" s="264" t="s">
        <v>197</v>
      </c>
      <c r="B1" s="264"/>
      <c r="C1" s="264"/>
      <c r="D1" s="264"/>
      <c r="E1" s="264"/>
      <c r="F1" s="264"/>
      <c r="G1" s="264"/>
      <c r="H1" s="110"/>
      <c r="I1" s="110"/>
      <c r="K1" s="216" t="s">
        <v>151</v>
      </c>
      <c r="L1" s="215"/>
    </row>
    <row r="2" spans="1:12" s="99" customFormat="1" x14ac:dyDescent="0.2">
      <c r="A2" s="1"/>
      <c r="B2" s="293"/>
      <c r="C2" s="293"/>
      <c r="D2" s="293"/>
      <c r="E2" s="293"/>
      <c r="F2" s="293"/>
      <c r="G2" s="293"/>
      <c r="H2" s="293"/>
      <c r="I2" s="293"/>
    </row>
    <row r="3" spans="1:12" s="234" customFormat="1" ht="18" customHeight="1" x14ac:dyDescent="0.2">
      <c r="A3" s="263" t="s">
        <v>55</v>
      </c>
      <c r="B3" s="263"/>
      <c r="C3" s="263"/>
      <c r="D3" s="263"/>
      <c r="E3" s="263"/>
      <c r="F3" s="263"/>
      <c r="G3" s="263"/>
      <c r="H3" s="227"/>
      <c r="I3" s="227"/>
    </row>
    <row r="4" spans="1:12" s="234" customFormat="1" x14ac:dyDescent="0.2">
      <c r="A4" s="34"/>
      <c r="B4" s="57"/>
      <c r="C4" s="57"/>
      <c r="D4" s="57"/>
      <c r="E4" s="57"/>
      <c r="F4" s="57"/>
      <c r="G4" s="57"/>
      <c r="H4" s="57"/>
      <c r="I4" s="57"/>
    </row>
    <row r="5" spans="1:12" s="234" customFormat="1" x14ac:dyDescent="0.2">
      <c r="A5" s="34"/>
      <c r="B5" s="5"/>
      <c r="C5" s="5"/>
      <c r="D5" s="5"/>
      <c r="E5" s="14"/>
      <c r="F5" s="57"/>
      <c r="G5" s="57"/>
      <c r="H5" s="57"/>
      <c r="I5" s="57"/>
    </row>
    <row r="6" spans="1:12" s="234" customFormat="1" x14ac:dyDescent="0.2">
      <c r="A6" s="34"/>
      <c r="B6" s="5"/>
      <c r="C6" s="5"/>
      <c r="D6" s="5"/>
      <c r="E6" s="14"/>
      <c r="F6" s="57"/>
      <c r="G6" s="57"/>
      <c r="H6" s="57"/>
      <c r="I6" s="57"/>
    </row>
    <row r="7" spans="1:12" s="234" customFormat="1" x14ac:dyDescent="0.2">
      <c r="A7" s="34"/>
      <c r="B7" s="5"/>
      <c r="C7" s="5"/>
      <c r="D7" s="5"/>
      <c r="E7" s="14"/>
      <c r="F7" s="57"/>
      <c r="G7" s="57"/>
      <c r="H7" s="57"/>
      <c r="I7" s="57"/>
    </row>
    <row r="8" spans="1:12" s="234" customFormat="1" ht="15.75" customHeight="1" x14ac:dyDescent="0.2">
      <c r="A8" s="34"/>
      <c r="B8" s="284" t="s">
        <v>39</v>
      </c>
      <c r="C8" s="286"/>
      <c r="D8" s="5"/>
      <c r="E8" s="284" t="str">
        <f>"Existing Capital Reserves by End of " &amp;B15</f>
        <v>Existing Capital Reserves by End of FY14</v>
      </c>
      <c r="F8" s="285"/>
      <c r="G8" s="286"/>
      <c r="H8" s="98">
        <v>1687500</v>
      </c>
      <c r="I8" s="57"/>
      <c r="J8" s="48" t="s">
        <v>75</v>
      </c>
      <c r="K8" s="97"/>
    </row>
    <row r="9" spans="1:12" s="234" customFormat="1" ht="15.75" customHeight="1" x14ac:dyDescent="0.25">
      <c r="A9" s="34"/>
      <c r="B9" s="294" t="s">
        <v>47</v>
      </c>
      <c r="C9" s="295"/>
      <c r="D9" s="51"/>
      <c r="E9" s="301" t="s">
        <v>192</v>
      </c>
      <c r="F9" s="302"/>
      <c r="G9" s="303"/>
      <c r="H9" s="98">
        <v>2000000</v>
      </c>
      <c r="I9" s="57"/>
      <c r="J9" s="287" t="s">
        <v>82</v>
      </c>
      <c r="K9" s="288"/>
    </row>
    <row r="10" spans="1:12" s="234" customFormat="1" ht="15.75" customHeight="1" x14ac:dyDescent="0.2">
      <c r="A10" s="34"/>
      <c r="B10" s="5"/>
      <c r="C10" s="5"/>
      <c r="D10" s="5"/>
      <c r="E10" s="265" t="s">
        <v>190</v>
      </c>
      <c r="F10" s="266"/>
      <c r="G10" s="267"/>
      <c r="H10" s="242">
        <v>9.9000000000000008E-3</v>
      </c>
      <c r="J10" s="299"/>
      <c r="K10" s="300"/>
    </row>
    <row r="11" spans="1:12" s="234" customFormat="1" ht="15.75" customHeight="1" x14ac:dyDescent="0.2">
      <c r="A11" s="34"/>
      <c r="B11" s="284" t="s">
        <v>40</v>
      </c>
      <c r="C11" s="286"/>
      <c r="D11" s="5"/>
      <c r="E11" s="291" t="str">
        <f>"* The target minimum non-allocated balance is equivalent to "&amp;ROUND(H9*100/initial_expenditure,0)&amp;"% of this year's non-capital expenditures (enough to pay for "&amp;ROUND(H9*12/initial_expenditure,1)&amp;" months of day-to-day O&amp;M expenditures)"</f>
        <v>* The target minimum non-allocated balance is equivalent to 47% of this year's non-capital expenditures (enough to pay for 5.6 months of day-to-day O&amp;M expenditures)</v>
      </c>
      <c r="F11" s="291"/>
      <c r="G11" s="291"/>
      <c r="H11" s="291"/>
      <c r="J11" s="289"/>
      <c r="K11" s="290"/>
    </row>
    <row r="12" spans="1:12" s="234" customFormat="1" ht="15.75" customHeight="1" x14ac:dyDescent="0.25">
      <c r="A12" s="34"/>
      <c r="B12" s="294" t="s">
        <v>42</v>
      </c>
      <c r="C12" s="295"/>
      <c r="D12" s="5"/>
      <c r="E12" s="292"/>
      <c r="F12" s="292"/>
      <c r="G12" s="292"/>
      <c r="H12" s="292"/>
      <c r="J12" s="95" t="str">
        <f>starting_fiscal_year</f>
        <v>FY14</v>
      </c>
      <c r="K12" s="98">
        <v>20000</v>
      </c>
    </row>
    <row r="13" spans="1:12" s="234" customFormat="1" ht="15.75" customHeight="1" x14ac:dyDescent="0.2">
      <c r="A13" s="34"/>
      <c r="B13" s="34"/>
      <c r="C13" s="34"/>
      <c r="D13" s="5"/>
      <c r="E13" s="99"/>
      <c r="H13" s="99"/>
      <c r="I13" s="57"/>
      <c r="J13" s="95" t="str">
        <f t="shared" ref="J13:J33" si="0">"FY"&amp;RIGHT(J12,2)+1</f>
        <v>FY15</v>
      </c>
      <c r="K13" s="98">
        <v>20000</v>
      </c>
    </row>
    <row r="14" spans="1:12" s="234" customFormat="1" ht="15.75" customHeight="1" x14ac:dyDescent="0.2">
      <c r="A14" s="34"/>
      <c r="B14" s="284" t="s">
        <v>48</v>
      </c>
      <c r="C14" s="286"/>
      <c r="D14" s="5"/>
      <c r="E14" s="284" t="str">
        <f>"Expected Revenues and Expenses in "&amp;B15</f>
        <v>Expected Revenues and Expenses in FY14</v>
      </c>
      <c r="F14" s="285"/>
      <c r="G14" s="285"/>
      <c r="H14" s="286"/>
      <c r="I14" s="57"/>
      <c r="J14" s="95" t="str">
        <f t="shared" si="0"/>
        <v>FY16</v>
      </c>
      <c r="K14" s="98">
        <v>20000</v>
      </c>
    </row>
    <row r="15" spans="1:12" s="234" customFormat="1" ht="15.75" customHeight="1" x14ac:dyDescent="0.25">
      <c r="A15" s="34"/>
      <c r="B15" s="294" t="s">
        <v>3</v>
      </c>
      <c r="C15" s="295"/>
      <c r="E15" s="296" t="s">
        <v>10</v>
      </c>
      <c r="F15" s="297"/>
      <c r="G15" s="298"/>
      <c r="H15" s="249">
        <v>5000000</v>
      </c>
      <c r="I15" s="57"/>
      <c r="J15" s="95" t="str">
        <f t="shared" si="0"/>
        <v>FY17</v>
      </c>
      <c r="K15" s="98">
        <v>20000</v>
      </c>
    </row>
    <row r="16" spans="1:12" s="99" customFormat="1" ht="15.75" customHeight="1" x14ac:dyDescent="0.2">
      <c r="A16" s="34"/>
      <c r="B16" s="268" t="str">
        <f>"Only capital projects that start next year (i.e.: in FY"&amp;RIGHT(starting_fiscal_year,2)+1&amp;") for the next 20 years can be included in this Capital Improvement Plan."</f>
        <v>Only capital projects that start next year (i.e.: in FY15) for the next 20 years can be included in this Capital Improvement Plan.</v>
      </c>
      <c r="C16" s="268"/>
      <c r="D16" s="235"/>
      <c r="E16" s="270" t="s">
        <v>78</v>
      </c>
      <c r="F16" s="271"/>
      <c r="G16" s="272"/>
      <c r="H16" s="98">
        <v>4250000</v>
      </c>
      <c r="I16" s="57"/>
      <c r="J16" s="95" t="str">
        <f t="shared" si="0"/>
        <v>FY18</v>
      </c>
      <c r="K16" s="98">
        <v>20000</v>
      </c>
    </row>
    <row r="17" spans="1:11" s="99" customFormat="1" ht="15.75" customHeight="1" x14ac:dyDescent="0.2">
      <c r="A17" s="34"/>
      <c r="B17" s="269"/>
      <c r="C17" s="269"/>
      <c r="D17" s="235"/>
      <c r="E17" s="265" t="s">
        <v>51</v>
      </c>
      <c r="F17" s="266"/>
      <c r="G17" s="267"/>
      <c r="H17" s="241">
        <v>2.7E-2</v>
      </c>
      <c r="I17" s="57"/>
      <c r="J17" s="95" t="str">
        <f t="shared" si="0"/>
        <v>FY19</v>
      </c>
      <c r="K17" s="98">
        <v>5000</v>
      </c>
    </row>
    <row r="18" spans="1:11" s="99" customFormat="1" ht="15.75" customHeight="1" x14ac:dyDescent="0.2">
      <c r="A18" s="1"/>
      <c r="B18" s="16"/>
      <c r="C18" s="16"/>
      <c r="D18" s="104"/>
      <c r="G18" s="5"/>
      <c r="H18" s="57"/>
      <c r="I18" s="57"/>
      <c r="J18" s="95" t="str">
        <f t="shared" si="0"/>
        <v>FY20</v>
      </c>
      <c r="K18" s="98">
        <v>5000</v>
      </c>
    </row>
    <row r="19" spans="1:11" s="99" customFormat="1" ht="15.75" customHeight="1" x14ac:dyDescent="0.2">
      <c r="A19" s="1"/>
      <c r="B19" s="284" t="str">
        <f>B12 &amp;" Rates in " &amp;B15</f>
        <v>Water and Sewer Rates in FY14</v>
      </c>
      <c r="C19" s="286"/>
      <c r="D19" s="104"/>
      <c r="E19" s="284" t="str">
        <f>"Usage Billed to Customers in " &amp;B15</f>
        <v>Usage Billed to Customers in FY14</v>
      </c>
      <c r="F19" s="285"/>
      <c r="G19" s="285"/>
      <c r="H19" s="286"/>
      <c r="I19" s="234"/>
      <c r="J19" s="95" t="str">
        <f t="shared" si="0"/>
        <v>FY21</v>
      </c>
      <c r="K19" s="98">
        <v>5000</v>
      </c>
    </row>
    <row r="20" spans="1:11" s="99" customFormat="1" ht="15.75" customHeight="1" x14ac:dyDescent="0.2">
      <c r="A20" s="1"/>
      <c r="B20" s="287" t="str">
        <f>"Input the residential " &amp;IF($B$12="Water Only","water rates",IF($B$12="Sewer Only","sewer rates","combined water &amp; sewer rates")) &amp;" at 5,000 gallons/month of use (or 6.7 ccf/month). Convert to monthly rates."</f>
        <v>Input the residential combined water &amp; sewer rates at 5,000 gallons/month of use (or 6.7 ccf/month). Convert to monthly rates.</v>
      </c>
      <c r="C20" s="288"/>
      <c r="D20" s="104"/>
      <c r="E20" s="17"/>
      <c r="F20" s="37"/>
      <c r="G20" s="49" t="s">
        <v>26</v>
      </c>
      <c r="H20" s="50" t="s">
        <v>27</v>
      </c>
      <c r="I20" s="234"/>
      <c r="J20" s="95" t="str">
        <f t="shared" si="0"/>
        <v>FY22</v>
      </c>
      <c r="K20" s="98">
        <v>0</v>
      </c>
    </row>
    <row r="21" spans="1:11" s="99" customFormat="1" ht="15.75" customHeight="1" x14ac:dyDescent="0.2">
      <c r="A21" s="1"/>
      <c r="B21" s="289"/>
      <c r="C21" s="290"/>
      <c r="D21" s="104"/>
      <c r="E21" s="273" t="s">
        <v>13</v>
      </c>
      <c r="F21" s="274"/>
      <c r="G21" s="240">
        <v>8000</v>
      </c>
      <c r="H21" s="240">
        <v>1000</v>
      </c>
      <c r="J21" s="95" t="str">
        <f t="shared" si="0"/>
        <v>FY23</v>
      </c>
      <c r="K21" s="98">
        <v>0</v>
      </c>
    </row>
    <row r="22" spans="1:11" s="99" customFormat="1" ht="15.75" customHeight="1" x14ac:dyDescent="0.2">
      <c r="A22" s="1"/>
      <c r="B22" s="35" t="s">
        <v>49</v>
      </c>
      <c r="C22" s="237">
        <v>5.67</v>
      </c>
      <c r="D22" s="104"/>
      <c r="E22" s="270" t="s">
        <v>52</v>
      </c>
      <c r="F22" s="272"/>
      <c r="G22" s="240">
        <v>50000</v>
      </c>
      <c r="H22" s="240">
        <v>20000</v>
      </c>
      <c r="J22" s="95" t="str">
        <f t="shared" si="0"/>
        <v>FY24</v>
      </c>
      <c r="K22" s="98">
        <v>0</v>
      </c>
    </row>
    <row r="23" spans="1:11" s="99" customFormat="1" ht="15.75" customHeight="1" x14ac:dyDescent="0.2">
      <c r="A23" s="1"/>
      <c r="B23" s="35" t="s">
        <v>77</v>
      </c>
      <c r="C23" s="238">
        <v>12.34</v>
      </c>
      <c r="D23" s="104"/>
      <c r="E23" s="270" t="s">
        <v>54</v>
      </c>
      <c r="F23" s="272"/>
      <c r="G23" s="241">
        <v>0.01</v>
      </c>
      <c r="H23" s="241">
        <v>1.2E-2</v>
      </c>
      <c r="J23" s="95" t="str">
        <f t="shared" si="0"/>
        <v>FY25</v>
      </c>
      <c r="K23" s="98">
        <v>0</v>
      </c>
    </row>
    <row r="24" spans="1:11" s="99" customFormat="1" ht="15.75" customHeight="1" x14ac:dyDescent="0.2">
      <c r="A24" s="1"/>
      <c r="B24" s="36" t="s">
        <v>50</v>
      </c>
      <c r="C24" s="239">
        <v>2</v>
      </c>
      <c r="D24" s="104"/>
      <c r="E24" s="265" t="s">
        <v>56</v>
      </c>
      <c r="F24" s="267"/>
      <c r="G24" s="241">
        <v>-0.02</v>
      </c>
      <c r="H24" s="241">
        <v>0</v>
      </c>
      <c r="I24" s="18"/>
      <c r="J24" s="95" t="str">
        <f t="shared" si="0"/>
        <v>FY26</v>
      </c>
      <c r="K24" s="98">
        <v>0</v>
      </c>
    </row>
    <row r="25" spans="1:11" s="99" customFormat="1" ht="15.75" customHeight="1" x14ac:dyDescent="0.2">
      <c r="A25" s="1"/>
      <c r="D25" s="104"/>
      <c r="E25" s="19"/>
      <c r="H25" s="102"/>
      <c r="J25" s="95" t="str">
        <f t="shared" si="0"/>
        <v>FY27</v>
      </c>
      <c r="K25" s="98">
        <v>0</v>
      </c>
    </row>
    <row r="26" spans="1:11" s="99" customFormat="1" ht="15.75" customHeight="1" x14ac:dyDescent="0.25">
      <c r="A26" s="1"/>
      <c r="B26" s="221" t="s">
        <v>76</v>
      </c>
      <c r="C26" s="52">
        <f>C23+(5-C24)*C22</f>
        <v>29.349999999999998</v>
      </c>
      <c r="E26" s="251" t="s">
        <v>193</v>
      </c>
      <c r="F26" s="252"/>
      <c r="G26" s="253">
        <f>total_residential_usage*1000/number_of_residential_customers</f>
        <v>6250</v>
      </c>
      <c r="H26" s="253">
        <f>total_nonresidential_usage*1000/number_of_nonresidential_customers</f>
        <v>20000</v>
      </c>
      <c r="J26" s="95" t="str">
        <f t="shared" si="0"/>
        <v>FY28</v>
      </c>
      <c r="K26" s="98">
        <v>0</v>
      </c>
    </row>
    <row r="27" spans="1:11" s="99" customFormat="1" ht="15.75" customHeight="1" x14ac:dyDescent="0.2">
      <c r="A27" s="1"/>
      <c r="B27" s="236" t="s">
        <v>53</v>
      </c>
      <c r="C27" s="57"/>
      <c r="D27" s="5"/>
      <c r="E27" s="57"/>
      <c r="J27" s="95" t="str">
        <f t="shared" si="0"/>
        <v>FY29</v>
      </c>
      <c r="K27" s="98">
        <v>0</v>
      </c>
    </row>
    <row r="28" spans="1:11" s="99" customFormat="1" ht="15.75" customHeight="1" x14ac:dyDescent="0.2">
      <c r="A28" s="1"/>
      <c r="D28" s="104"/>
      <c r="E28" s="104"/>
      <c r="F28" s="10"/>
      <c r="G28" s="10"/>
      <c r="H28" s="11"/>
      <c r="I28" s="11"/>
      <c r="J28" s="95" t="str">
        <f t="shared" si="0"/>
        <v>FY30</v>
      </c>
      <c r="K28" s="98">
        <v>0</v>
      </c>
    </row>
    <row r="29" spans="1:11" s="99" customFormat="1" ht="15.75" customHeight="1" x14ac:dyDescent="0.2">
      <c r="A29" s="1"/>
      <c r="B29" s="221" t="str">
        <f>"Expected Revenue from Rates in "&amp;starting_fiscal_year&amp;":"</f>
        <v>Expected Revenue from Rates in FY14:</v>
      </c>
      <c r="C29" s="304">
        <f>('20-Year Projections'!C244+'20-Year Projections'!C245)</f>
        <v>4870800</v>
      </c>
      <c r="D29" s="305"/>
      <c r="E29" s="10"/>
      <c r="I29" s="13"/>
      <c r="J29" s="95" t="str">
        <f t="shared" si="0"/>
        <v>FY31</v>
      </c>
      <c r="K29" s="98">
        <v>0</v>
      </c>
    </row>
    <row r="30" spans="1:11" s="99" customFormat="1" ht="15.75" customHeight="1" x14ac:dyDescent="0.2">
      <c r="A30" s="1"/>
      <c r="B30" s="236"/>
      <c r="C30" s="57"/>
      <c r="I30" s="13"/>
      <c r="J30" s="95" t="str">
        <f t="shared" si="0"/>
        <v>FY32</v>
      </c>
      <c r="K30" s="98">
        <v>0</v>
      </c>
    </row>
    <row r="31" spans="1:11" s="99" customFormat="1" ht="15.75" customHeight="1" x14ac:dyDescent="0.2">
      <c r="A31" s="1"/>
      <c r="B31" s="275" t="s">
        <v>69</v>
      </c>
      <c r="C31" s="276"/>
      <c r="D31" s="276"/>
      <c r="E31" s="276"/>
      <c r="F31" s="276"/>
      <c r="G31" s="276"/>
      <c r="H31" s="277"/>
      <c r="I31" s="13"/>
      <c r="J31" s="95" t="str">
        <f t="shared" si="0"/>
        <v>FY33</v>
      </c>
      <c r="K31" s="98">
        <v>0</v>
      </c>
    </row>
    <row r="32" spans="1:11" s="99" customFormat="1" ht="15.75" customHeight="1" x14ac:dyDescent="0.2">
      <c r="A32" s="1"/>
      <c r="B32" s="278"/>
      <c r="C32" s="279"/>
      <c r="D32" s="279"/>
      <c r="E32" s="279"/>
      <c r="F32" s="279"/>
      <c r="G32" s="279"/>
      <c r="H32" s="280"/>
      <c r="I32" s="5"/>
      <c r="J32" s="95" t="str">
        <f t="shared" si="0"/>
        <v>FY34</v>
      </c>
      <c r="K32" s="98">
        <v>0</v>
      </c>
    </row>
    <row r="33" spans="1:25" s="104" customFormat="1" ht="15.75" customHeight="1" x14ac:dyDescent="0.2">
      <c r="B33" s="281"/>
      <c r="C33" s="282"/>
      <c r="D33" s="282"/>
      <c r="E33" s="282"/>
      <c r="F33" s="282"/>
      <c r="G33" s="282"/>
      <c r="H33" s="283"/>
      <c r="J33" s="96" t="str">
        <f t="shared" si="0"/>
        <v>FY35</v>
      </c>
      <c r="K33" s="98">
        <v>0</v>
      </c>
      <c r="O33" s="102"/>
    </row>
    <row r="34" spans="1:25" ht="15.75" customHeight="1" x14ac:dyDescent="0.2"/>
    <row r="35" spans="1:25" x14ac:dyDescent="0.2">
      <c r="A35" s="258"/>
      <c r="B35" s="262"/>
      <c r="C35" s="262"/>
      <c r="D35" s="262"/>
      <c r="E35" s="262"/>
      <c r="F35" s="262"/>
      <c r="G35" s="262"/>
      <c r="H35" s="262"/>
      <c r="I35" s="262"/>
      <c r="J35" s="262"/>
      <c r="K35" s="262"/>
    </row>
    <row r="36" spans="1:25" x14ac:dyDescent="0.2">
      <c r="A36" s="100"/>
      <c r="B36" s="262"/>
      <c r="C36" s="262"/>
      <c r="D36" s="262"/>
      <c r="E36" s="262"/>
      <c r="F36" s="262"/>
      <c r="G36" s="262"/>
      <c r="H36" s="262"/>
      <c r="I36" s="262"/>
      <c r="J36" s="262"/>
      <c r="K36" s="262"/>
    </row>
    <row r="37" spans="1:25" x14ac:dyDescent="0.2">
      <c r="A37" s="182"/>
      <c r="B37" s="261"/>
      <c r="C37" s="261"/>
      <c r="D37" s="261"/>
      <c r="E37" s="261"/>
      <c r="F37" s="261"/>
      <c r="G37" s="261"/>
      <c r="H37" s="261"/>
      <c r="I37" s="261"/>
      <c r="J37" s="261"/>
      <c r="K37" s="261"/>
      <c r="L37" s="182"/>
      <c r="M37" s="182"/>
      <c r="N37" s="182"/>
      <c r="O37" s="182"/>
      <c r="P37" s="182"/>
      <c r="Q37" s="182"/>
      <c r="R37" s="182"/>
      <c r="S37" s="182"/>
      <c r="T37" s="182"/>
      <c r="U37" s="182"/>
      <c r="V37" s="182"/>
      <c r="W37" s="182"/>
      <c r="X37" s="182"/>
      <c r="Y37" s="182"/>
    </row>
    <row r="40" spans="1:25" hidden="1" x14ac:dyDescent="0.2"/>
    <row r="41" spans="1:25" hidden="1" x14ac:dyDescent="0.2"/>
    <row r="42" spans="1:25" hidden="1" x14ac:dyDescent="0.2"/>
    <row r="43" spans="1:25" s="235" customFormat="1" hidden="1" x14ac:dyDescent="0.2">
      <c r="C43" s="235">
        <v>1</v>
      </c>
    </row>
    <row r="44" spans="1:25" s="235" customFormat="1" hidden="1" x14ac:dyDescent="0.2">
      <c r="A44" s="235" t="str">
        <f>IF(B9="Input Name Here","",B9)</f>
        <v>Town of Anytown</v>
      </c>
      <c r="B44" s="235" t="s">
        <v>43</v>
      </c>
      <c r="C44" s="235" t="s">
        <v>2</v>
      </c>
    </row>
    <row r="45" spans="1:25" s="235" customFormat="1" hidden="1" x14ac:dyDescent="0.2">
      <c r="B45" s="235" t="s">
        <v>41</v>
      </c>
      <c r="C45" s="235" t="s">
        <v>3</v>
      </c>
    </row>
    <row r="46" spans="1:25" s="235" customFormat="1" hidden="1" x14ac:dyDescent="0.2">
      <c r="B46" s="235" t="s">
        <v>42</v>
      </c>
      <c r="C46" s="235" t="s">
        <v>4</v>
      </c>
    </row>
    <row r="47" spans="1:25" s="235" customFormat="1" hidden="1" x14ac:dyDescent="0.2">
      <c r="C47" s="235" t="s">
        <v>7</v>
      </c>
    </row>
    <row r="48" spans="1:25" s="235" customFormat="1" hidden="1" x14ac:dyDescent="0.2">
      <c r="C48" s="235" t="s">
        <v>8</v>
      </c>
    </row>
    <row r="49" spans="3:3" s="235" customFormat="1" hidden="1" x14ac:dyDescent="0.2">
      <c r="C49" s="235" t="s">
        <v>9</v>
      </c>
    </row>
    <row r="50" spans="3:3" s="235" customFormat="1" hidden="1" x14ac:dyDescent="0.2">
      <c r="C50" s="235" t="s">
        <v>21</v>
      </c>
    </row>
    <row r="51" spans="3:3" s="235" customFormat="1" hidden="1" x14ac:dyDescent="0.2">
      <c r="C51" s="235" t="s">
        <v>22</v>
      </c>
    </row>
    <row r="52" spans="3:3" s="235" customFormat="1" hidden="1" x14ac:dyDescent="0.2">
      <c r="C52" s="235" t="s">
        <v>23</v>
      </c>
    </row>
    <row r="53" spans="3:3" s="235" customFormat="1" hidden="1" x14ac:dyDescent="0.2">
      <c r="C53" s="235" t="s">
        <v>24</v>
      </c>
    </row>
    <row r="54" spans="3:3" s="235" customFormat="1" hidden="1" x14ac:dyDescent="0.2">
      <c r="C54" s="235" t="s">
        <v>19</v>
      </c>
    </row>
    <row r="55" spans="3:3" s="235" customFormat="1" hidden="1" x14ac:dyDescent="0.2">
      <c r="C55" s="235" t="s">
        <v>20</v>
      </c>
    </row>
    <row r="56" spans="3:3" s="235" customFormat="1" hidden="1" x14ac:dyDescent="0.2">
      <c r="C56" s="235" t="s">
        <v>32</v>
      </c>
    </row>
    <row r="57" spans="3:3" s="235" customFormat="1" hidden="1" x14ac:dyDescent="0.2">
      <c r="C57" s="235" t="s">
        <v>33</v>
      </c>
    </row>
    <row r="58" spans="3:3" s="235" customFormat="1" hidden="1" x14ac:dyDescent="0.2">
      <c r="C58" s="235" t="s">
        <v>34</v>
      </c>
    </row>
    <row r="59" spans="3:3" s="235" customFormat="1" hidden="1" x14ac:dyDescent="0.2">
      <c r="C59" s="235" t="s">
        <v>35</v>
      </c>
    </row>
    <row r="60" spans="3:3" s="235" customFormat="1" hidden="1" x14ac:dyDescent="0.2">
      <c r="C60" s="235" t="s">
        <v>36</v>
      </c>
    </row>
    <row r="61" spans="3:3" s="235" customFormat="1" hidden="1" x14ac:dyDescent="0.2">
      <c r="C61" s="235" t="s">
        <v>37</v>
      </c>
    </row>
    <row r="62" spans="3:3" s="235" customFormat="1" hidden="1" x14ac:dyDescent="0.2">
      <c r="C62" s="235" t="s">
        <v>38</v>
      </c>
    </row>
    <row r="63" spans="3:3" s="235" customFormat="1" hidden="1" x14ac:dyDescent="0.2">
      <c r="C63" s="235" t="s">
        <v>44</v>
      </c>
    </row>
    <row r="64" spans="3:3" s="235" customFormat="1" hidden="1" x14ac:dyDescent="0.2">
      <c r="C64" s="235" t="s">
        <v>45</v>
      </c>
    </row>
    <row r="65" s="235" customFormat="1" x14ac:dyDescent="0.2"/>
  </sheetData>
  <sheetProtection password="EB90" sheet="1" objects="1" scenarios="1" selectLockedCells="1"/>
  <protectedRanges>
    <protectedRange sqref="D24:D25 H15:H17 C22:C24 C9 C12:C13 D20:D22 G21:H24 D28 H8:H10" name="Range1"/>
  </protectedRanges>
  <dataConsolidate/>
  <mergeCells count="31">
    <mergeCell ref="J9:K11"/>
    <mergeCell ref="E9:G9"/>
    <mergeCell ref="E14:H14"/>
    <mergeCell ref="C29:D29"/>
    <mergeCell ref="E24:F24"/>
    <mergeCell ref="E8:G8"/>
    <mergeCell ref="E11:H12"/>
    <mergeCell ref="B2:I2"/>
    <mergeCell ref="B15:C15"/>
    <mergeCell ref="B8:C8"/>
    <mergeCell ref="B9:C9"/>
    <mergeCell ref="B11:C11"/>
    <mergeCell ref="B12:C12"/>
    <mergeCell ref="B14:C14"/>
    <mergeCell ref="E15:G15"/>
    <mergeCell ref="B35:K35"/>
    <mergeCell ref="B36:K36"/>
    <mergeCell ref="B37:K37"/>
    <mergeCell ref="A3:G3"/>
    <mergeCell ref="A1:G1"/>
    <mergeCell ref="E10:G10"/>
    <mergeCell ref="B16:C17"/>
    <mergeCell ref="E16:G16"/>
    <mergeCell ref="E17:G17"/>
    <mergeCell ref="E21:F21"/>
    <mergeCell ref="E22:F22"/>
    <mergeCell ref="E23:F23"/>
    <mergeCell ref="B31:H33"/>
    <mergeCell ref="E19:H19"/>
    <mergeCell ref="B19:C19"/>
    <mergeCell ref="B20:C21"/>
  </mergeCells>
  <conditionalFormatting sqref="H15">
    <cfRule type="cellIs" dxfId="25" priority="3" operator="lessThan">
      <formula>$C$29</formula>
    </cfRule>
  </conditionalFormatting>
  <conditionalFormatting sqref="B36:B37">
    <cfRule type="cellIs" dxfId="24" priority="2" stopIfTrue="1" operator="equal">
      <formula>0</formula>
    </cfRule>
  </conditionalFormatting>
  <conditionalFormatting sqref="B35">
    <cfRule type="cellIs" dxfId="23" priority="1" stopIfTrue="1" operator="equal">
      <formula>0</formula>
    </cfRule>
  </conditionalFormatting>
  <dataValidations xWindow="1048" yWindow="388" count="20">
    <dataValidation type="list" showInputMessage="1" showErrorMessage="1" error="Please select the current fiscal year from the drop-down menu, or by typing in as FY00, where the 00 is replaced by the last two digits of the current fiscal year (e.g.: FY13 for Fiscal Year 2012-2013)." prompt="Select the current fiscal year based on the ending date. Example: if you are currently in FY 2012-2013, select FY13." sqref="B15:C15" xr:uid="{00000000-0002-0000-0100-000000000000}">
      <formula1>$C$44:$C$64</formula1>
    </dataValidation>
    <dataValidation type="list" showInputMessage="1" showErrorMessage="1" error="Please select from the drop-down menu, or type in &quot;Water Only&quot;, &quot;Sewer Only&quot;, or &quot;Water and Sewer&quot; without the quotation marks." prompt="Select:_x000a_Water Only,_x000a_Sewer Only,_x000a_or Water and Sewer." sqref="B12:C12" xr:uid="{00000000-0002-0000-0100-000001000000}">
      <formula1>$B$44:$B$46</formula1>
    </dataValidation>
    <dataValidation operator="greaterThanOrEqual" showInputMessage="1" showErrorMessage="1" prompt="Type in the name of your utility" sqref="B9:C9" xr:uid="{00000000-0002-0000-0100-000002000000}"/>
    <dataValidation type="decimal" operator="greaterThanOrEqual" showInputMessage="1" showErrorMessage="1" error="Please enter in a number. " prompt="How much cash do you expect to have by the end of this fiscal year in reserves to pay for future capital expenses listed in this CIP?  Include all reserves that you intend to use or reserve for capital projects, even if they are not in dedicated funds." sqref="H8" xr:uid="{00000000-0002-0000-0100-000003000000}">
      <formula1>-999999999999</formula1>
    </dataValidation>
    <dataValidation type="decimal" showInputMessage="1" showErrorMessage="1" error="Please type in a number between -100% (oh no!) and 100% (lucky!)." prompt="Enter in what you expect your average annual interest rate for your reserves to be, or 0 if you are not accumulating interest. It might help to type in the % sign at the end._x000a__x000a_To be conservative in your planning, underestimate the interest rate." sqref="H10" xr:uid="{00000000-0002-0000-0100-000004000000}">
      <formula1>-1</formula1>
      <formula2>1</formula2>
    </dataValidation>
    <dataValidation type="decimal" showInputMessage="1" showErrorMessage="1" error="Please type in a number between 0 and 10 (representing 0 to 10,000 gallons/month)." prompt="If you do not include a consumption allowance with your base (minimum) charge, enter 0._x000a__x000a_If you include an allowance, type in the monthly volume divided by 1,000 gallons. Example: if you include 2,000 gallons/month, type in 2. _x000a_For ccf, multiply by 0.748." sqref="C24" xr:uid="{00000000-0002-0000-0100-000005000000}">
      <formula1>0</formula1>
      <formula2>10</formula2>
    </dataValidation>
    <dataValidation type="decimal" operator="greaterThanOrEqual" showInputMessage="1" showErrorMessage="1" error="Please enter a number greater than or equal to 0." prompt="If you charge in $/1000 gallons, type in the volumteric rate you charge ($/1000 gallons) at the 5,000 gallons/month level._x000a__x000a_If you charge in $/ccf, MULTIPLY the volumetric rate you charge at 6.7 ccf/month by 1.34. This is your $/1000 gallons equivalent." sqref="C22" xr:uid="{00000000-0002-0000-0100-000006000000}">
      <formula1>0</formula1>
    </dataValidation>
    <dataValidation type="decimal" operator="greaterThanOrEqual" showInputMessage="1" showErrorMessage="1" error="Please enter a number greater than or equal to 0." prompt="Type in the minimum monthly charge applied to the majority of your residential customers. If you charge bi-monthly, divide your charge by 2. if you charge quarterly, divide your charge by 3." sqref="C23" xr:uid="{00000000-0002-0000-0100-000007000000}">
      <formula1>0</formula1>
    </dataValidation>
    <dataValidation type="decimal" operator="greaterThanOrEqual" showInputMessage="1" showErrorMessage="1" error="Please enter a number greater than or equal to the &quot;expected revenues from rates&quot; seen in the lower left corner. Enter in single dollars, NOT in millions." prompt="Do not include grants for capital projects in this CIP. Must be at least the &quot;expected revenues from rates&quot;. Enter in single dollars, not millions. _x000d_Model assumes this grows proportional to growth rate of number of customers." sqref="H15" xr:uid="{00000000-0002-0000-0100-000008000000}">
      <formula1>C29</formula1>
    </dataValidation>
    <dataValidation type="decimal" operator="greaterThan" showInputMessage="1" showErrorMessage="1" error="Please enter a number greater than 0." prompt="Do not include depreciation, capital payments or debt service payments. Include only non-capital expenditures (operations, maintenance, general administration, taxes, etc.). _x000a__x000a_Capital expenses are included elsewhere in this model." sqref="H16" xr:uid="{00000000-0002-0000-0100-000009000000}">
      <formula1>0</formula1>
    </dataValidation>
    <dataValidation type="decimal" showInputMessage="1" showErrorMessage="1" prompt="Expected annual increase in non-capital expenditures due to rising operating costs, salary increases, etc. It might help to type in the % sign at the end._x000a__x000a_Operating expenditures of utilities generally rise FASTER than the rate of inflation." sqref="H17" xr:uid="{00000000-0002-0000-0100-00000A000000}">
      <formula1>-1</formula1>
      <formula2>10</formula2>
    </dataValidation>
    <dataValidation type="whole" operator="greaterThanOrEqual" showInputMessage="1" showErrorMessage="1" error="Please enter a whole number greater than or equal to 0." sqref="G21:H21" xr:uid="{00000000-0002-0000-0100-00000B000000}">
      <formula1>0</formula1>
    </dataValidation>
    <dataValidation type="decimal" operator="greaterThanOrEqual" showInputMessage="1" showErrorMessage="1" error="Please enter a number greater than or equal to 0." prompt="Enter their total monthly use (averaged across the entire year) in 1,000 gallons. Example: if your residential customers use 30 million gallons each month, enter 30,000. _x000a__x000a_MULTIPLY cubic feet by 0.00748. Example: 20 million cubic feet = 149,600 (1000 gal)" sqref="G22" xr:uid="{00000000-0002-0000-0100-00000C000000}">
      <formula1>0</formula1>
    </dataValidation>
    <dataValidation type="decimal" operator="greaterThanOrEqual" showInputMessage="1" showErrorMessage="1" error="Please enter a number greater than or equal to 0." prompt="Enter their total monthly use (averaged across the entire year) in 1,000 gallons. Example: if non-residential customers use 30 million gallons each month, enter 30,000. _x000a__x000a_MULTIPLY cubic feet by 0.00748. Example: 20 million cubic feet = 149,600 (1000 gal)" sqref="H22" xr:uid="{00000000-0002-0000-0100-00000D000000}">
      <formula1>0</formula1>
    </dataValidation>
    <dataValidation type="decimal" showInputMessage="1" showErrorMessage="1" error="Please enter a number between -100% (losing all your customers next year?!) and 1000% (growing ten-fold each year?!)" prompt="How quickly do you expect the NUMBER OF RESIDENTIAL CUSTOMERS to grow on average each year (% growth/year)? If your customer base is declining, enter a negative number. Enter 0 for no changes. It might help to type in the % sign at the end._x000a_" sqref="G23" xr:uid="{00000000-0002-0000-0100-00000E000000}">
      <formula1>-1</formula1>
      <formula2>100</formula2>
    </dataValidation>
    <dataValidation type="decimal" showInputMessage="1" showErrorMessage="1" error="Please enter a number between -100% (losing all your customers next year?!) and 1000% (growing ten-fold each year?!)" prompt="How quickly do you expect the NUMBER OF NON-RESIDENTIAL CUSTOMERS to grow on average each year (% growth/year)? If your customer base is declining, enter a negative number. Enter 0 for no changes. It might help to type in the % sign at the end._x000a_" sqref="H23" xr:uid="{00000000-0002-0000-0100-00000F000000}">
      <formula1>-1</formula1>
      <formula2>100</formula2>
    </dataValidation>
    <dataValidation type="decimal" showInputMessage="1" showErrorMessage="1" error="Please enter a number between -100% (losing all water use next year?!) and 1000% (an average residential customer will use 10 times more water each year?!)" prompt="How will AVERAGE RESIDENTIAL WATER USE (gallons/month) change in the next few years (%/year)? Most utilities are finding that average residential use is DECREASING over time. To be conservative, assume a negative percent change._x000a_" sqref="G24" xr:uid="{00000000-0002-0000-0100-000010000000}">
      <formula1>-1</formula1>
      <formula2>100</formula2>
    </dataValidation>
    <dataValidation type="decimal" showInputMessage="1" showErrorMessage="1" error="Please enter a number between -100% (losing all water use next year?!) and 1000% (an average non-residential customer will use 10 times more water each year?!)" prompt="How will AVERAGE NON-RESIDENTIAL WATER USE (gallons/month) change in the next few years (%/year)? This is unique for each utility's specific non-residential customer base. Check your historic data and anticipate future demand changes for non-residentials_x000a_" sqref="H24" xr:uid="{00000000-0002-0000-0100-000011000000}">
      <formula1>-1</formula1>
      <formula2>100</formula2>
    </dataValidation>
    <dataValidation type="decimal" operator="greaterThanOrEqual" allowBlank="1" showInputMessage="1" showErrorMessage="1" error="Please enter a number that is greater than or equal to 0." sqref="K12:K33" xr:uid="{00000000-0002-0000-0100-000012000000}">
      <formula1>0</formula1>
    </dataValidation>
    <dataValidation type="decimal" operator="greaterThanOrEqual" showInputMessage="1" showErrorMessage="1" error="Please enter in a number greater than or equal to 0." prompt="Excluding reserves that are already allocated for capital projects, specify the minimum target reserve balance in any given year." sqref="H9" xr:uid="{00000000-0002-0000-0100-000013000000}">
      <formula1>0</formula1>
    </dataValidation>
  </dataValidation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290"/>
  <sheetViews>
    <sheetView workbookViewId="0">
      <pane xSplit="1" ySplit="7" topLeftCell="B8" activePane="bottomRight" state="frozen"/>
      <selection pane="topRight" activeCell="B1" sqref="B1"/>
      <selection pane="bottomLeft" activeCell="A3" sqref="A3"/>
      <selection pane="bottomRight" activeCell="B8" sqref="B8"/>
    </sheetView>
  </sheetViews>
  <sheetFormatPr defaultColWidth="8.85546875" defaultRowHeight="12.75" x14ac:dyDescent="0.2"/>
  <cols>
    <col min="1" max="1" width="3" style="1" bestFit="1" customWidth="1"/>
    <col min="2" max="2" width="43" style="5" customWidth="1"/>
    <col min="3" max="3" width="12" style="5" customWidth="1"/>
    <col min="4" max="4" width="12.42578125" style="5" bestFit="1" customWidth="1"/>
    <col min="5" max="5" width="19" style="7" customWidth="1"/>
    <col min="6" max="6" width="18.42578125" style="7" customWidth="1"/>
    <col min="7" max="7" width="12.85546875" style="5" bestFit="1" customWidth="1"/>
    <col min="8" max="8" width="15" style="8" customWidth="1"/>
    <col min="9" max="9" width="14.85546875" style="4" customWidth="1"/>
    <col min="10" max="10" width="15" style="9" customWidth="1"/>
    <col min="11" max="11" width="16.28515625" style="2" bestFit="1" customWidth="1"/>
    <col min="12" max="12" width="15.140625" style="3" customWidth="1"/>
    <col min="13" max="14" width="15.140625" style="4" customWidth="1"/>
    <col min="15" max="15" width="12.28515625" style="4" bestFit="1" customWidth="1"/>
    <col min="16" max="16" width="94.42578125" style="4" bestFit="1" customWidth="1"/>
    <col min="17" max="18" width="23.85546875" style="4" hidden="1" customWidth="1"/>
    <col min="19" max="19" width="14.140625" style="4" hidden="1" customWidth="1"/>
    <col min="20" max="20" width="9.42578125" style="4" hidden="1" customWidth="1"/>
    <col min="21" max="21" width="17" style="4" hidden="1" customWidth="1"/>
    <col min="22" max="22" width="13.85546875" style="4" hidden="1" customWidth="1"/>
    <col min="23" max="23" width="14" style="4" hidden="1" customWidth="1"/>
    <col min="24" max="24" width="15" style="4" hidden="1" customWidth="1"/>
    <col min="25" max="25" width="18.140625" style="4" hidden="1" customWidth="1"/>
    <col min="26" max="26" width="0" style="102" hidden="1" customWidth="1"/>
    <col min="27" max="27" width="0.5703125" style="102" customWidth="1"/>
    <col min="28" max="16384" width="8.85546875" style="102"/>
  </cols>
  <sheetData>
    <row r="1" spans="1:27" ht="18" x14ac:dyDescent="0.25">
      <c r="B1" s="264" t="s">
        <v>197</v>
      </c>
      <c r="C1" s="264"/>
      <c r="D1" s="264"/>
      <c r="E1" s="264"/>
      <c r="F1" s="264"/>
      <c r="G1" s="264"/>
      <c r="H1" s="264"/>
      <c r="I1" s="110"/>
      <c r="J1" s="110"/>
      <c r="K1" s="110"/>
      <c r="L1" s="110"/>
      <c r="M1" s="216" t="s">
        <v>151</v>
      </c>
      <c r="N1" s="215"/>
      <c r="O1" s="110"/>
      <c r="P1" s="222"/>
    </row>
    <row r="2" spans="1:27" x14ac:dyDescent="0.2">
      <c r="B2" s="73"/>
      <c r="C2" s="73"/>
      <c r="D2" s="73"/>
      <c r="E2" s="73"/>
      <c r="F2" s="73"/>
      <c r="G2" s="73"/>
      <c r="H2" s="73"/>
      <c r="I2" s="73"/>
      <c r="J2" s="73"/>
    </row>
    <row r="3" spans="1:27" ht="18" customHeight="1" x14ac:dyDescent="0.2">
      <c r="B3" s="263" t="str">
        <f>"Capital Improvement Projects Starting in FY"&amp;RIGHT('Data Input 1'!B15,2)+1&amp;" - FY"&amp;RIGHT('Data Input 1'!B15,2)+20</f>
        <v>Capital Improvement Projects Starting in FY15 - FY34</v>
      </c>
      <c r="C3" s="263"/>
      <c r="D3" s="263"/>
      <c r="E3" s="263"/>
      <c r="F3" s="263"/>
      <c r="G3" s="263"/>
      <c r="H3" s="263"/>
      <c r="I3" s="227"/>
      <c r="J3" s="227"/>
      <c r="K3" s="227"/>
      <c r="L3" s="227"/>
      <c r="M3" s="227"/>
      <c r="N3" s="227"/>
      <c r="O3" s="227"/>
      <c r="P3" s="223"/>
      <c r="X3" s="90"/>
    </row>
    <row r="4" spans="1:27" x14ac:dyDescent="0.2">
      <c r="T4" s="142"/>
      <c r="U4" s="142"/>
    </row>
    <row r="5" spans="1:27" ht="48" customHeight="1" x14ac:dyDescent="0.2">
      <c r="A5" s="5"/>
      <c r="B5" s="74"/>
      <c r="C5" s="74"/>
      <c r="D5" s="74"/>
      <c r="E5" s="74"/>
      <c r="F5" s="74"/>
      <c r="G5" s="74"/>
      <c r="H5" s="74"/>
      <c r="Q5" s="54"/>
      <c r="R5" s="54"/>
      <c r="S5" s="54"/>
    </row>
    <row r="6" spans="1:27" ht="89.25" x14ac:dyDescent="0.2">
      <c r="A6" s="42"/>
      <c r="B6" s="26" t="s">
        <v>57</v>
      </c>
      <c r="C6" s="228" t="s">
        <v>60</v>
      </c>
      <c r="D6" s="228" t="s">
        <v>61</v>
      </c>
      <c r="E6" s="306" t="s">
        <v>63</v>
      </c>
      <c r="F6" s="307"/>
      <c r="G6" s="228" t="s">
        <v>59</v>
      </c>
      <c r="H6" s="33" t="s">
        <v>71</v>
      </c>
      <c r="I6" s="228" t="s">
        <v>64</v>
      </c>
      <c r="J6" s="33" t="s">
        <v>65</v>
      </c>
      <c r="K6" s="228" t="s">
        <v>79</v>
      </c>
      <c r="L6" s="228" t="s">
        <v>66</v>
      </c>
      <c r="M6" s="228" t="s">
        <v>67</v>
      </c>
      <c r="N6" s="228" t="s">
        <v>81</v>
      </c>
      <c r="O6" s="228" t="s">
        <v>68</v>
      </c>
      <c r="P6" s="124" t="str">
        <f>IF(COUNTIF(P8:P49,"")=42,"   No errors detected","   Please fix the errors below")</f>
        <v xml:space="preserve">   No errors detected</v>
      </c>
      <c r="Q6" s="143" t="s">
        <v>90</v>
      </c>
      <c r="R6" s="143" t="s">
        <v>91</v>
      </c>
      <c r="S6" s="143" t="s">
        <v>95</v>
      </c>
      <c r="T6" s="91" t="s">
        <v>72</v>
      </c>
      <c r="U6" s="143" t="s">
        <v>92</v>
      </c>
      <c r="V6" s="91" t="s">
        <v>73</v>
      </c>
      <c r="W6" s="143" t="s">
        <v>93</v>
      </c>
      <c r="X6" s="91" t="s">
        <v>89</v>
      </c>
      <c r="Y6" s="92" t="s">
        <v>1</v>
      </c>
    </row>
    <row r="7" spans="1:27" x14ac:dyDescent="0.2">
      <c r="A7" s="38"/>
      <c r="B7" s="56" t="s">
        <v>58</v>
      </c>
      <c r="C7" s="38"/>
      <c r="D7" s="38"/>
      <c r="E7" s="55" t="s">
        <v>70</v>
      </c>
      <c r="F7" s="55" t="str">
        <f>"Today (i.e. in "&amp;'Data Input 1'!B15&amp;")"</f>
        <v>Today (i.e. in FY14)</v>
      </c>
      <c r="G7" s="38"/>
      <c r="H7" s="38"/>
      <c r="I7" s="38"/>
      <c r="J7" s="39"/>
      <c r="K7" s="38"/>
      <c r="L7" s="38"/>
      <c r="M7" s="38"/>
      <c r="N7" s="38"/>
      <c r="O7" s="38"/>
      <c r="P7" s="40"/>
      <c r="Q7" s="40"/>
      <c r="R7" s="40"/>
      <c r="S7" s="40"/>
      <c r="T7" s="32"/>
      <c r="U7" s="32"/>
      <c r="V7" s="32"/>
      <c r="W7" s="32"/>
      <c r="X7" s="32"/>
      <c r="Y7" s="32"/>
    </row>
    <row r="8" spans="1:27" x14ac:dyDescent="0.2">
      <c r="A8" s="229">
        <v>1</v>
      </c>
      <c r="B8" s="53" t="s">
        <v>169</v>
      </c>
      <c r="C8" s="27" t="s">
        <v>19</v>
      </c>
      <c r="D8" s="28">
        <v>1</v>
      </c>
      <c r="E8" s="29">
        <v>2000000</v>
      </c>
      <c r="F8" s="29"/>
      <c r="G8" s="220"/>
      <c r="H8" s="122">
        <f t="shared" ref="H8:H49" si="0">IF($E8&gt;0,$E8,IF($F8=0,"",FV($G8,$V8,0,-F8)))</f>
        <v>2000000</v>
      </c>
      <c r="I8" s="29">
        <v>100000</v>
      </c>
      <c r="J8" s="123">
        <f>IF($H8="","",H8-I8)</f>
        <v>1900000</v>
      </c>
      <c r="K8" s="30" t="s">
        <v>80</v>
      </c>
      <c r="L8" s="247"/>
      <c r="M8" s="248"/>
      <c r="N8" s="226" t="s">
        <v>9</v>
      </c>
      <c r="O8" s="31">
        <v>2500</v>
      </c>
      <c r="P8" s="75" t="str">
        <f t="shared" ref="P8:P49" si="1">IF(AND(B8="",OR(ISBLANK(C8)=FALSE,ISBLANK(D8)=FALSE)),"Missing project name or description",IF(B8="","",IF(OR(C8="",D8=""),"Missing project start year or period",IF(AND(E8="",F8=""),"Missing construction cost",IF(AND(ISBLANK(E8)=FALSE,ISBLANK(F8)=FALSE),"Remove the construction cost in the start year OR in today's dollars, but not both",IF(OR(AND(ISBLANK(F8)=TRUE,ISBLANK(G8)=FALSE),AND(ISBLANK(F8)=FALSE,ISBLANK(G8)=TRUE)),"Cost inflation factor must accompany construction cost in today's dollars",IF(AND(ISBLANK(E8)=FALSE,ISBLANK(G8)=FALSE),"Remove the cost inflation factor if estimating construction cost in the actual start year of the project",IF(K8="","Missing financing mechanism information",IF(AND(K8="Debt Financing",OR(L8="",M8="",ISBLANK(N8)=FALSE)),"Enter the debt terms and delete the first year of capital reserve allocation",IF(AND(K8="Capital Reserves",OR(ISBLANK(L8)=FALSE,ISBLANK(M8)=FALSE,N8="")),"Enter the first year of capital reserve allocation and delete all debt terms",""))))))))))</f>
        <v/>
      </c>
      <c r="Q8" s="76">
        <f>IF(K8="Capital Reserves",VALUE(RIGHT(N8,2)),"")</f>
        <v>18</v>
      </c>
      <c r="R8" s="76">
        <f>IF(ISBLANK(C8),"",VALUE(RIGHT(C8,2)))</f>
        <v>23</v>
      </c>
      <c r="S8" s="76">
        <f>IF(ISBLANK(C8),"",R8+D8-1)</f>
        <v>23</v>
      </c>
      <c r="T8" s="76">
        <f>IF(ISBLANK(C8),"",IF(K8="Capital Reserves",VALUE(RIGHT(C8,2))+(D8-1),(VALUE(RIGHT(C8,2))+(L8-1))))</f>
        <v>23</v>
      </c>
      <c r="U8" s="76">
        <f>IF(K8="Capital Reserves",R8-Q8+1,"")</f>
        <v>6</v>
      </c>
      <c r="V8" s="76">
        <f>IF(ISBLANK(C8),"",(VALUE(RIGHT(C8,2))-VALUE(RIGHT('Data Input 1'!$B$15,2))))</f>
        <v>9</v>
      </c>
      <c r="W8" s="77">
        <f>IF(J8="","",IF(K8="Capital Reserves",J8/U8,""))</f>
        <v>316666.66666666669</v>
      </c>
      <c r="X8" s="77">
        <f>IF(J8="","",IF(K8="Debt Financing",PMT(M8,L8,-J8),J8/D8))</f>
        <v>1900000</v>
      </c>
      <c r="Y8" s="76" t="str">
        <f t="shared" ref="Y8" si="2">K8&amp;C8</f>
        <v>Capital ReservesFY23</v>
      </c>
      <c r="AA8" s="259"/>
    </row>
    <row r="9" spans="1:27" x14ac:dyDescent="0.2">
      <c r="A9" s="230">
        <v>2</v>
      </c>
      <c r="B9" s="53" t="s">
        <v>167</v>
      </c>
      <c r="C9" s="27" t="s">
        <v>8</v>
      </c>
      <c r="D9" s="28">
        <v>3</v>
      </c>
      <c r="E9" s="29"/>
      <c r="F9" s="29">
        <v>2200000</v>
      </c>
      <c r="G9" s="220">
        <v>2.8000000000000001E-2</v>
      </c>
      <c r="H9" s="122">
        <f t="shared" si="0"/>
        <v>2390022.6943999999</v>
      </c>
      <c r="I9" s="29">
        <v>0</v>
      </c>
      <c r="J9" s="123">
        <f t="shared" ref="J9:J49" si="3">IF($H9="","",H9-I9)</f>
        <v>2390022.6943999999</v>
      </c>
      <c r="K9" s="30" t="s">
        <v>62</v>
      </c>
      <c r="L9" s="247">
        <v>15</v>
      </c>
      <c r="M9" s="248">
        <v>0.05</v>
      </c>
      <c r="N9" s="226"/>
      <c r="O9" s="31">
        <v>10000</v>
      </c>
      <c r="P9" s="75" t="str">
        <f t="shared" si="1"/>
        <v/>
      </c>
      <c r="Q9" s="76" t="str">
        <f t="shared" ref="Q9:Q49" si="4">IF(K9="Capital Reserves",VALUE(RIGHT(N9,2)),"")</f>
        <v/>
      </c>
      <c r="R9" s="76">
        <f t="shared" ref="R9:R49" si="5">IF(ISBLANK(C9),"",VALUE(RIGHT(C9,2)))</f>
        <v>17</v>
      </c>
      <c r="S9" s="76">
        <f>IF(ISBLANK(C9),"",R9+D9-1)</f>
        <v>19</v>
      </c>
      <c r="T9" s="76">
        <f t="shared" ref="T9:T49" si="6">IF(ISBLANK(C9),"",IF(K9="Capital Reserves",VALUE(RIGHT(C9,2))+(D9-1),(VALUE(RIGHT(C9,2))+(L9-1))))</f>
        <v>31</v>
      </c>
      <c r="U9" s="76" t="str">
        <f t="shared" ref="U9:U49" si="7">IF(K9="Capital Reserves",R9-Q9+1,"")</f>
        <v/>
      </c>
      <c r="V9" s="76">
        <f>IF(ISBLANK(C9),"",(VALUE(RIGHT(C9,2))-VALUE(RIGHT('Data Input 1'!$B$15,2))))</f>
        <v>3</v>
      </c>
      <c r="W9" s="77" t="str">
        <f t="shared" ref="W9:W49" si="8">IF(J9="","",IF(K9="Capital Reserves",J9/U9,""))</f>
        <v/>
      </c>
      <c r="X9" s="77">
        <f t="shared" ref="X9:X49" si="9">IF(J9="","",IF(K9="Debt Financing",PMT(M9,L9,-J9),J9/D9))</f>
        <v>230260.25381650595</v>
      </c>
      <c r="Y9" s="76" t="str">
        <f t="shared" ref="Y9:Y49" si="10">K9&amp;C9</f>
        <v>Debt FinancingFY17</v>
      </c>
      <c r="AA9" s="259"/>
    </row>
    <row r="10" spans="1:27" x14ac:dyDescent="0.2">
      <c r="A10" s="230">
        <v>3</v>
      </c>
      <c r="B10" s="53" t="s">
        <v>166</v>
      </c>
      <c r="C10" s="27" t="s">
        <v>8</v>
      </c>
      <c r="D10" s="28">
        <v>3</v>
      </c>
      <c r="E10" s="29">
        <v>500000</v>
      </c>
      <c r="F10" s="29"/>
      <c r="G10" s="220"/>
      <c r="H10" s="122">
        <f t="shared" si="0"/>
        <v>500000</v>
      </c>
      <c r="I10" s="29">
        <v>0</v>
      </c>
      <c r="J10" s="123">
        <f t="shared" si="3"/>
        <v>500000</v>
      </c>
      <c r="K10" s="30" t="s">
        <v>80</v>
      </c>
      <c r="L10" s="247"/>
      <c r="M10" s="248"/>
      <c r="N10" s="226" t="s">
        <v>7</v>
      </c>
      <c r="O10" s="31">
        <v>0</v>
      </c>
      <c r="P10" s="75" t="str">
        <f t="shared" si="1"/>
        <v/>
      </c>
      <c r="Q10" s="76">
        <f t="shared" si="4"/>
        <v>16</v>
      </c>
      <c r="R10" s="76">
        <f t="shared" si="5"/>
        <v>17</v>
      </c>
      <c r="S10" s="76">
        <f t="shared" ref="S10:S49" si="11">IF(ISBLANK(C10),"",R10+D10-1)</f>
        <v>19</v>
      </c>
      <c r="T10" s="76">
        <f t="shared" si="6"/>
        <v>19</v>
      </c>
      <c r="U10" s="76">
        <f t="shared" si="7"/>
        <v>2</v>
      </c>
      <c r="V10" s="76">
        <f>IF(ISBLANK(C10),"",(VALUE(RIGHT(C10,2))-VALUE(RIGHT('Data Input 1'!$B$15,2))))</f>
        <v>3</v>
      </c>
      <c r="W10" s="77">
        <f t="shared" si="8"/>
        <v>250000</v>
      </c>
      <c r="X10" s="77">
        <f t="shared" si="9"/>
        <v>166666.66666666666</v>
      </c>
      <c r="Y10" s="76" t="str">
        <f t="shared" si="10"/>
        <v>Capital ReservesFY17</v>
      </c>
      <c r="AA10" s="259"/>
    </row>
    <row r="11" spans="1:27" x14ac:dyDescent="0.2">
      <c r="A11" s="230">
        <v>4</v>
      </c>
      <c r="B11" s="53" t="s">
        <v>168</v>
      </c>
      <c r="C11" s="27" t="s">
        <v>3</v>
      </c>
      <c r="D11" s="28">
        <v>1</v>
      </c>
      <c r="E11" s="29"/>
      <c r="F11" s="29">
        <v>350000</v>
      </c>
      <c r="G11" s="220">
        <v>0.03</v>
      </c>
      <c r="H11" s="122">
        <f t="shared" si="0"/>
        <v>350000</v>
      </c>
      <c r="I11" s="29">
        <v>0</v>
      </c>
      <c r="J11" s="123">
        <f t="shared" si="3"/>
        <v>350000</v>
      </c>
      <c r="K11" s="30" t="s">
        <v>80</v>
      </c>
      <c r="L11" s="247"/>
      <c r="M11" s="248"/>
      <c r="N11" s="226" t="s">
        <v>3</v>
      </c>
      <c r="O11" s="31">
        <v>1500</v>
      </c>
      <c r="P11" s="75" t="str">
        <f t="shared" si="1"/>
        <v/>
      </c>
      <c r="Q11" s="76">
        <f t="shared" si="4"/>
        <v>14</v>
      </c>
      <c r="R11" s="76">
        <f t="shared" si="5"/>
        <v>14</v>
      </c>
      <c r="S11" s="76">
        <f t="shared" si="11"/>
        <v>14</v>
      </c>
      <c r="T11" s="76">
        <f t="shared" si="6"/>
        <v>14</v>
      </c>
      <c r="U11" s="76">
        <f t="shared" si="7"/>
        <v>1</v>
      </c>
      <c r="V11" s="76">
        <f>IF(ISBLANK(C11),"",(VALUE(RIGHT(C11,2))-VALUE(RIGHT('Data Input 1'!$B$15,2))))</f>
        <v>0</v>
      </c>
      <c r="W11" s="77">
        <f t="shared" si="8"/>
        <v>350000</v>
      </c>
      <c r="X11" s="77">
        <f t="shared" si="9"/>
        <v>350000</v>
      </c>
      <c r="Y11" s="76" t="str">
        <f t="shared" si="10"/>
        <v>Capital ReservesFY14</v>
      </c>
      <c r="AA11" s="259"/>
    </row>
    <row r="12" spans="1:27" x14ac:dyDescent="0.2">
      <c r="A12" s="230">
        <v>5</v>
      </c>
      <c r="B12" s="53" t="s">
        <v>191</v>
      </c>
      <c r="C12" s="27" t="s">
        <v>32</v>
      </c>
      <c r="D12" s="28">
        <v>5</v>
      </c>
      <c r="E12" s="29"/>
      <c r="F12" s="29">
        <v>3500000</v>
      </c>
      <c r="G12" s="220">
        <v>2.8000000000000001E-2</v>
      </c>
      <c r="H12" s="122">
        <f t="shared" si="0"/>
        <v>4742335.8318662383</v>
      </c>
      <c r="I12" s="29">
        <v>0</v>
      </c>
      <c r="J12" s="123">
        <f t="shared" si="3"/>
        <v>4742335.8318662383</v>
      </c>
      <c r="K12" s="30" t="s">
        <v>62</v>
      </c>
      <c r="L12" s="247">
        <v>20</v>
      </c>
      <c r="M12" s="248">
        <v>2.5000000000000001E-2</v>
      </c>
      <c r="N12" s="226"/>
      <c r="O12" s="31">
        <v>-250000</v>
      </c>
      <c r="P12" s="75" t="str">
        <f t="shared" si="1"/>
        <v/>
      </c>
      <c r="Q12" s="76" t="str">
        <f t="shared" si="4"/>
        <v/>
      </c>
      <c r="R12" s="76">
        <f t="shared" si="5"/>
        <v>25</v>
      </c>
      <c r="S12" s="76">
        <f t="shared" si="11"/>
        <v>29</v>
      </c>
      <c r="T12" s="76">
        <f t="shared" si="6"/>
        <v>44</v>
      </c>
      <c r="U12" s="76" t="str">
        <f t="shared" si="7"/>
        <v/>
      </c>
      <c r="V12" s="76">
        <f>IF(ISBLANK(C12),"",(VALUE(RIGHT(C12,2))-VALUE(RIGHT('Data Input 1'!$B$15,2))))</f>
        <v>11</v>
      </c>
      <c r="W12" s="77" t="str">
        <f t="shared" si="8"/>
        <v/>
      </c>
      <c r="X12" s="77">
        <f t="shared" si="9"/>
        <v>304207.2271088346</v>
      </c>
      <c r="Y12" s="76" t="str">
        <f t="shared" si="10"/>
        <v>Debt FinancingFY25</v>
      </c>
      <c r="AA12" s="259"/>
    </row>
    <row r="13" spans="1:27" x14ac:dyDescent="0.2">
      <c r="A13" s="230">
        <v>6</v>
      </c>
      <c r="B13" s="53"/>
      <c r="C13" s="27"/>
      <c r="D13" s="28"/>
      <c r="E13" s="29"/>
      <c r="F13" s="29"/>
      <c r="G13" s="220"/>
      <c r="H13" s="122" t="str">
        <f t="shared" si="0"/>
        <v/>
      </c>
      <c r="I13" s="29"/>
      <c r="J13" s="123" t="str">
        <f t="shared" si="3"/>
        <v/>
      </c>
      <c r="K13" s="30"/>
      <c r="L13" s="247"/>
      <c r="M13" s="248"/>
      <c r="N13" s="226"/>
      <c r="O13" s="31"/>
      <c r="P13" s="75" t="str">
        <f t="shared" si="1"/>
        <v/>
      </c>
      <c r="Q13" s="76" t="str">
        <f t="shared" si="4"/>
        <v/>
      </c>
      <c r="R13" s="76" t="str">
        <f t="shared" si="5"/>
        <v/>
      </c>
      <c r="S13" s="76" t="str">
        <f t="shared" si="11"/>
        <v/>
      </c>
      <c r="T13" s="76" t="str">
        <f t="shared" si="6"/>
        <v/>
      </c>
      <c r="U13" s="76" t="str">
        <f t="shared" si="7"/>
        <v/>
      </c>
      <c r="V13" s="76" t="str">
        <f>IF(ISBLANK(C13),"",(VALUE(RIGHT(C13,2))-VALUE(RIGHT('Data Input 1'!$B$15,2))))</f>
        <v/>
      </c>
      <c r="W13" s="77" t="str">
        <f t="shared" si="8"/>
        <v/>
      </c>
      <c r="X13" s="77" t="str">
        <f t="shared" si="9"/>
        <v/>
      </c>
      <c r="Y13" s="76" t="str">
        <f t="shared" si="10"/>
        <v/>
      </c>
      <c r="AA13" s="259"/>
    </row>
    <row r="14" spans="1:27" x14ac:dyDescent="0.2">
      <c r="A14" s="230">
        <v>7</v>
      </c>
      <c r="B14" s="53"/>
      <c r="C14" s="27"/>
      <c r="D14" s="28"/>
      <c r="E14" s="29"/>
      <c r="F14" s="29"/>
      <c r="G14" s="220"/>
      <c r="H14" s="122" t="str">
        <f t="shared" si="0"/>
        <v/>
      </c>
      <c r="I14" s="29"/>
      <c r="J14" s="123" t="str">
        <f t="shared" si="3"/>
        <v/>
      </c>
      <c r="K14" s="30"/>
      <c r="L14" s="247"/>
      <c r="M14" s="248"/>
      <c r="N14" s="226"/>
      <c r="O14" s="31"/>
      <c r="P14" s="75" t="str">
        <f t="shared" si="1"/>
        <v/>
      </c>
      <c r="Q14" s="76" t="str">
        <f t="shared" si="4"/>
        <v/>
      </c>
      <c r="R14" s="76" t="str">
        <f t="shared" si="5"/>
        <v/>
      </c>
      <c r="S14" s="76" t="str">
        <f t="shared" si="11"/>
        <v/>
      </c>
      <c r="T14" s="76" t="str">
        <f t="shared" si="6"/>
        <v/>
      </c>
      <c r="U14" s="76" t="str">
        <f t="shared" si="7"/>
        <v/>
      </c>
      <c r="V14" s="76" t="str">
        <f>IF(ISBLANK(C14),"",(VALUE(RIGHT(C14,2))-VALUE(RIGHT('Data Input 1'!$B$15,2))))</f>
        <v/>
      </c>
      <c r="W14" s="77" t="str">
        <f t="shared" si="8"/>
        <v/>
      </c>
      <c r="X14" s="77" t="str">
        <f t="shared" si="9"/>
        <v/>
      </c>
      <c r="Y14" s="76" t="str">
        <f t="shared" si="10"/>
        <v/>
      </c>
      <c r="AA14" s="259"/>
    </row>
    <row r="15" spans="1:27" x14ac:dyDescent="0.2">
      <c r="A15" s="230">
        <v>8</v>
      </c>
      <c r="B15" s="53"/>
      <c r="C15" s="27"/>
      <c r="D15" s="28"/>
      <c r="E15" s="29"/>
      <c r="F15" s="29"/>
      <c r="G15" s="220"/>
      <c r="H15" s="122" t="str">
        <f t="shared" si="0"/>
        <v/>
      </c>
      <c r="I15" s="29"/>
      <c r="J15" s="123" t="str">
        <f t="shared" si="3"/>
        <v/>
      </c>
      <c r="K15" s="30"/>
      <c r="L15" s="247"/>
      <c r="M15" s="248"/>
      <c r="N15" s="226"/>
      <c r="O15" s="31"/>
      <c r="P15" s="75" t="str">
        <f t="shared" si="1"/>
        <v/>
      </c>
      <c r="Q15" s="76" t="str">
        <f t="shared" si="4"/>
        <v/>
      </c>
      <c r="R15" s="76" t="str">
        <f t="shared" si="5"/>
        <v/>
      </c>
      <c r="S15" s="76" t="str">
        <f t="shared" si="11"/>
        <v/>
      </c>
      <c r="T15" s="76" t="str">
        <f t="shared" si="6"/>
        <v/>
      </c>
      <c r="U15" s="76" t="str">
        <f t="shared" si="7"/>
        <v/>
      </c>
      <c r="V15" s="76" t="str">
        <f>IF(ISBLANK(C15),"",(VALUE(RIGHT(C15,2))-VALUE(RIGHT('Data Input 1'!$B$15,2))))</f>
        <v/>
      </c>
      <c r="W15" s="77" t="str">
        <f t="shared" si="8"/>
        <v/>
      </c>
      <c r="X15" s="77" t="str">
        <f t="shared" si="9"/>
        <v/>
      </c>
      <c r="Y15" s="76" t="str">
        <f t="shared" si="10"/>
        <v/>
      </c>
      <c r="AA15" s="259"/>
    </row>
    <row r="16" spans="1:27" x14ac:dyDescent="0.2">
      <c r="A16" s="230">
        <v>9</v>
      </c>
      <c r="B16" s="53"/>
      <c r="C16" s="27"/>
      <c r="D16" s="28"/>
      <c r="E16" s="29"/>
      <c r="F16" s="29"/>
      <c r="G16" s="220"/>
      <c r="H16" s="122" t="str">
        <f t="shared" si="0"/>
        <v/>
      </c>
      <c r="I16" s="29"/>
      <c r="J16" s="123" t="str">
        <f t="shared" si="3"/>
        <v/>
      </c>
      <c r="K16" s="30"/>
      <c r="L16" s="247"/>
      <c r="M16" s="248"/>
      <c r="N16" s="226"/>
      <c r="O16" s="31"/>
      <c r="P16" s="75" t="str">
        <f t="shared" si="1"/>
        <v/>
      </c>
      <c r="Q16" s="76" t="str">
        <f t="shared" si="4"/>
        <v/>
      </c>
      <c r="R16" s="76" t="str">
        <f t="shared" si="5"/>
        <v/>
      </c>
      <c r="S16" s="76" t="str">
        <f t="shared" si="11"/>
        <v/>
      </c>
      <c r="T16" s="76" t="str">
        <f t="shared" si="6"/>
        <v/>
      </c>
      <c r="U16" s="76" t="str">
        <f t="shared" si="7"/>
        <v/>
      </c>
      <c r="V16" s="76" t="str">
        <f>IF(ISBLANK(C16),"",(VALUE(RIGHT(C16,2))-VALUE(RIGHT('Data Input 1'!$B$15,2))))</f>
        <v/>
      </c>
      <c r="W16" s="77" t="str">
        <f t="shared" si="8"/>
        <v/>
      </c>
      <c r="X16" s="77" t="str">
        <f t="shared" si="9"/>
        <v/>
      </c>
      <c r="Y16" s="76" t="str">
        <f t="shared" si="10"/>
        <v/>
      </c>
      <c r="AA16" s="259"/>
    </row>
    <row r="17" spans="1:27" x14ac:dyDescent="0.2">
      <c r="A17" s="230">
        <v>10</v>
      </c>
      <c r="B17" s="53"/>
      <c r="C17" s="27"/>
      <c r="D17" s="28"/>
      <c r="E17" s="29"/>
      <c r="F17" s="29"/>
      <c r="G17" s="220"/>
      <c r="H17" s="122" t="str">
        <f t="shared" si="0"/>
        <v/>
      </c>
      <c r="I17" s="29"/>
      <c r="J17" s="123" t="str">
        <f t="shared" si="3"/>
        <v/>
      </c>
      <c r="K17" s="30"/>
      <c r="L17" s="247"/>
      <c r="M17" s="248"/>
      <c r="N17" s="226"/>
      <c r="O17" s="31"/>
      <c r="P17" s="75" t="str">
        <f t="shared" si="1"/>
        <v/>
      </c>
      <c r="Q17" s="76" t="str">
        <f t="shared" si="4"/>
        <v/>
      </c>
      <c r="R17" s="76" t="str">
        <f t="shared" si="5"/>
        <v/>
      </c>
      <c r="S17" s="76" t="str">
        <f t="shared" si="11"/>
        <v/>
      </c>
      <c r="T17" s="76" t="str">
        <f t="shared" si="6"/>
        <v/>
      </c>
      <c r="U17" s="76" t="str">
        <f t="shared" si="7"/>
        <v/>
      </c>
      <c r="V17" s="76" t="str">
        <f>IF(ISBLANK(C17),"",(VALUE(RIGHT(C17,2))-VALUE(RIGHT('Data Input 1'!$B$15,2))))</f>
        <v/>
      </c>
      <c r="W17" s="77" t="str">
        <f t="shared" si="8"/>
        <v/>
      </c>
      <c r="X17" s="77" t="str">
        <f t="shared" si="9"/>
        <v/>
      </c>
      <c r="Y17" s="76" t="str">
        <f t="shared" si="10"/>
        <v/>
      </c>
      <c r="AA17" s="259"/>
    </row>
    <row r="18" spans="1:27" x14ac:dyDescent="0.2">
      <c r="A18" s="230">
        <v>11</v>
      </c>
      <c r="B18" s="53"/>
      <c r="C18" s="27"/>
      <c r="D18" s="28"/>
      <c r="E18" s="29"/>
      <c r="F18" s="29"/>
      <c r="G18" s="220"/>
      <c r="H18" s="122" t="str">
        <f t="shared" si="0"/>
        <v/>
      </c>
      <c r="I18" s="29"/>
      <c r="J18" s="123" t="str">
        <f t="shared" si="3"/>
        <v/>
      </c>
      <c r="K18" s="30"/>
      <c r="L18" s="247"/>
      <c r="M18" s="248"/>
      <c r="N18" s="226"/>
      <c r="O18" s="31"/>
      <c r="P18" s="75" t="str">
        <f t="shared" si="1"/>
        <v/>
      </c>
      <c r="Q18" s="76" t="str">
        <f t="shared" si="4"/>
        <v/>
      </c>
      <c r="R18" s="76" t="str">
        <f t="shared" si="5"/>
        <v/>
      </c>
      <c r="S18" s="76" t="str">
        <f t="shared" si="11"/>
        <v/>
      </c>
      <c r="T18" s="76" t="str">
        <f t="shared" si="6"/>
        <v/>
      </c>
      <c r="U18" s="76" t="str">
        <f t="shared" si="7"/>
        <v/>
      </c>
      <c r="V18" s="76" t="str">
        <f>IF(ISBLANK(C18),"",(VALUE(RIGHT(C18,2))-VALUE(RIGHT('Data Input 1'!$B$15,2))))</f>
        <v/>
      </c>
      <c r="W18" s="77" t="str">
        <f t="shared" si="8"/>
        <v/>
      </c>
      <c r="X18" s="77" t="str">
        <f t="shared" si="9"/>
        <v/>
      </c>
      <c r="Y18" s="76" t="str">
        <f t="shared" si="10"/>
        <v/>
      </c>
      <c r="AA18" s="259"/>
    </row>
    <row r="19" spans="1:27" x14ac:dyDescent="0.2">
      <c r="A19" s="230">
        <v>12</v>
      </c>
      <c r="B19" s="53"/>
      <c r="C19" s="27"/>
      <c r="D19" s="28"/>
      <c r="E19" s="29"/>
      <c r="F19" s="29"/>
      <c r="G19" s="220"/>
      <c r="H19" s="122" t="str">
        <f t="shared" si="0"/>
        <v/>
      </c>
      <c r="I19" s="29"/>
      <c r="J19" s="123" t="str">
        <f t="shared" si="3"/>
        <v/>
      </c>
      <c r="K19" s="30"/>
      <c r="L19" s="247"/>
      <c r="M19" s="248"/>
      <c r="N19" s="226"/>
      <c r="O19" s="31"/>
      <c r="P19" s="75" t="str">
        <f t="shared" si="1"/>
        <v/>
      </c>
      <c r="Q19" s="76" t="str">
        <f t="shared" si="4"/>
        <v/>
      </c>
      <c r="R19" s="76" t="str">
        <f t="shared" si="5"/>
        <v/>
      </c>
      <c r="S19" s="76" t="str">
        <f t="shared" si="11"/>
        <v/>
      </c>
      <c r="T19" s="76" t="str">
        <f t="shared" si="6"/>
        <v/>
      </c>
      <c r="U19" s="76" t="str">
        <f t="shared" si="7"/>
        <v/>
      </c>
      <c r="V19" s="76" t="str">
        <f>IF(ISBLANK(C19),"",(VALUE(RIGHT(C19,2))-VALUE(RIGHT('Data Input 1'!$B$15,2))))</f>
        <v/>
      </c>
      <c r="W19" s="77" t="str">
        <f t="shared" si="8"/>
        <v/>
      </c>
      <c r="X19" s="77" t="str">
        <f t="shared" si="9"/>
        <v/>
      </c>
      <c r="Y19" s="76" t="str">
        <f t="shared" si="10"/>
        <v/>
      </c>
      <c r="AA19" s="259"/>
    </row>
    <row r="20" spans="1:27" x14ac:dyDescent="0.2">
      <c r="A20" s="230">
        <v>13</v>
      </c>
      <c r="B20" s="53"/>
      <c r="C20" s="27"/>
      <c r="D20" s="28"/>
      <c r="E20" s="29"/>
      <c r="F20" s="29"/>
      <c r="G20" s="220"/>
      <c r="H20" s="122" t="str">
        <f t="shared" si="0"/>
        <v/>
      </c>
      <c r="I20" s="29"/>
      <c r="J20" s="123" t="str">
        <f t="shared" si="3"/>
        <v/>
      </c>
      <c r="K20" s="30"/>
      <c r="L20" s="247"/>
      <c r="M20" s="248"/>
      <c r="N20" s="226"/>
      <c r="O20" s="31"/>
      <c r="P20" s="75" t="str">
        <f t="shared" si="1"/>
        <v/>
      </c>
      <c r="Q20" s="76" t="str">
        <f t="shared" si="4"/>
        <v/>
      </c>
      <c r="R20" s="76" t="str">
        <f t="shared" si="5"/>
        <v/>
      </c>
      <c r="S20" s="76" t="str">
        <f t="shared" si="11"/>
        <v/>
      </c>
      <c r="T20" s="76" t="str">
        <f t="shared" si="6"/>
        <v/>
      </c>
      <c r="U20" s="76" t="str">
        <f t="shared" si="7"/>
        <v/>
      </c>
      <c r="V20" s="76" t="str">
        <f>IF(ISBLANK(C20),"",(VALUE(RIGHT(C20,2))-VALUE(RIGHT('Data Input 1'!$B$15,2))))</f>
        <v/>
      </c>
      <c r="W20" s="77" t="str">
        <f t="shared" si="8"/>
        <v/>
      </c>
      <c r="X20" s="77" t="str">
        <f t="shared" si="9"/>
        <v/>
      </c>
      <c r="Y20" s="76" t="str">
        <f t="shared" si="10"/>
        <v/>
      </c>
      <c r="AA20" s="259"/>
    </row>
    <row r="21" spans="1:27" x14ac:dyDescent="0.2">
      <c r="A21" s="230">
        <v>14</v>
      </c>
      <c r="B21" s="53"/>
      <c r="C21" s="27"/>
      <c r="D21" s="28"/>
      <c r="E21" s="29"/>
      <c r="F21" s="29"/>
      <c r="G21" s="220"/>
      <c r="H21" s="122" t="str">
        <f t="shared" si="0"/>
        <v/>
      </c>
      <c r="I21" s="29"/>
      <c r="J21" s="123" t="str">
        <f t="shared" si="3"/>
        <v/>
      </c>
      <c r="K21" s="30"/>
      <c r="L21" s="247"/>
      <c r="M21" s="248"/>
      <c r="N21" s="226"/>
      <c r="O21" s="31"/>
      <c r="P21" s="75" t="str">
        <f t="shared" si="1"/>
        <v/>
      </c>
      <c r="Q21" s="76" t="str">
        <f t="shared" si="4"/>
        <v/>
      </c>
      <c r="R21" s="76" t="str">
        <f t="shared" si="5"/>
        <v/>
      </c>
      <c r="S21" s="76" t="str">
        <f t="shared" si="11"/>
        <v/>
      </c>
      <c r="T21" s="76" t="str">
        <f t="shared" si="6"/>
        <v/>
      </c>
      <c r="U21" s="76" t="str">
        <f t="shared" si="7"/>
        <v/>
      </c>
      <c r="V21" s="76" t="str">
        <f>IF(ISBLANK(C21),"",(VALUE(RIGHT(C21,2))-VALUE(RIGHT('Data Input 1'!$B$15,2))))</f>
        <v/>
      </c>
      <c r="W21" s="77" t="str">
        <f t="shared" si="8"/>
        <v/>
      </c>
      <c r="X21" s="77" t="str">
        <f t="shared" si="9"/>
        <v/>
      </c>
      <c r="Y21" s="76" t="str">
        <f t="shared" si="10"/>
        <v/>
      </c>
      <c r="AA21" s="259"/>
    </row>
    <row r="22" spans="1:27" x14ac:dyDescent="0.2">
      <c r="A22" s="230">
        <v>15</v>
      </c>
      <c r="B22" s="53"/>
      <c r="C22" s="27"/>
      <c r="D22" s="28"/>
      <c r="E22" s="29"/>
      <c r="F22" s="29"/>
      <c r="G22" s="220"/>
      <c r="H22" s="122" t="str">
        <f t="shared" si="0"/>
        <v/>
      </c>
      <c r="I22" s="29"/>
      <c r="J22" s="123" t="str">
        <f t="shared" si="3"/>
        <v/>
      </c>
      <c r="K22" s="30"/>
      <c r="L22" s="247"/>
      <c r="M22" s="248"/>
      <c r="N22" s="226"/>
      <c r="O22" s="31"/>
      <c r="P22" s="75" t="str">
        <f t="shared" si="1"/>
        <v/>
      </c>
      <c r="Q22" s="76" t="str">
        <f t="shared" si="4"/>
        <v/>
      </c>
      <c r="R22" s="76" t="str">
        <f t="shared" si="5"/>
        <v/>
      </c>
      <c r="S22" s="76" t="str">
        <f t="shared" si="11"/>
        <v/>
      </c>
      <c r="T22" s="76" t="str">
        <f t="shared" si="6"/>
        <v/>
      </c>
      <c r="U22" s="76" t="str">
        <f t="shared" si="7"/>
        <v/>
      </c>
      <c r="V22" s="76" t="str">
        <f>IF(ISBLANK(C22),"",(VALUE(RIGHT(C22,2))-VALUE(RIGHT('Data Input 1'!$B$15,2))))</f>
        <v/>
      </c>
      <c r="W22" s="77" t="str">
        <f t="shared" si="8"/>
        <v/>
      </c>
      <c r="X22" s="77" t="str">
        <f t="shared" si="9"/>
        <v/>
      </c>
      <c r="Y22" s="76" t="str">
        <f t="shared" si="10"/>
        <v/>
      </c>
      <c r="AA22" s="259"/>
    </row>
    <row r="23" spans="1:27" x14ac:dyDescent="0.2">
      <c r="A23" s="230">
        <v>16</v>
      </c>
      <c r="B23" s="53"/>
      <c r="C23" s="27"/>
      <c r="D23" s="28"/>
      <c r="E23" s="29"/>
      <c r="F23" s="29"/>
      <c r="G23" s="220"/>
      <c r="H23" s="122" t="str">
        <f t="shared" si="0"/>
        <v/>
      </c>
      <c r="I23" s="29"/>
      <c r="J23" s="123" t="str">
        <f t="shared" si="3"/>
        <v/>
      </c>
      <c r="K23" s="30"/>
      <c r="L23" s="247"/>
      <c r="M23" s="248"/>
      <c r="N23" s="226"/>
      <c r="O23" s="31"/>
      <c r="P23" s="75" t="str">
        <f t="shared" si="1"/>
        <v/>
      </c>
      <c r="Q23" s="76" t="str">
        <f t="shared" si="4"/>
        <v/>
      </c>
      <c r="R23" s="76" t="str">
        <f t="shared" si="5"/>
        <v/>
      </c>
      <c r="S23" s="76" t="str">
        <f t="shared" si="11"/>
        <v/>
      </c>
      <c r="T23" s="76" t="str">
        <f t="shared" si="6"/>
        <v/>
      </c>
      <c r="U23" s="76" t="str">
        <f t="shared" si="7"/>
        <v/>
      </c>
      <c r="V23" s="76" t="str">
        <f>IF(ISBLANK(C23),"",(VALUE(RIGHT(C23,2))-VALUE(RIGHT('Data Input 1'!$B$15,2))))</f>
        <v/>
      </c>
      <c r="W23" s="77" t="str">
        <f t="shared" si="8"/>
        <v/>
      </c>
      <c r="X23" s="77" t="str">
        <f t="shared" si="9"/>
        <v/>
      </c>
      <c r="Y23" s="76" t="str">
        <f t="shared" si="10"/>
        <v/>
      </c>
      <c r="AA23" s="259"/>
    </row>
    <row r="24" spans="1:27" x14ac:dyDescent="0.2">
      <c r="A24" s="230">
        <v>17</v>
      </c>
      <c r="B24" s="53"/>
      <c r="C24" s="27"/>
      <c r="D24" s="28"/>
      <c r="E24" s="29"/>
      <c r="F24" s="29"/>
      <c r="G24" s="220"/>
      <c r="H24" s="122" t="str">
        <f t="shared" si="0"/>
        <v/>
      </c>
      <c r="I24" s="29"/>
      <c r="J24" s="123" t="str">
        <f t="shared" si="3"/>
        <v/>
      </c>
      <c r="K24" s="30"/>
      <c r="L24" s="247"/>
      <c r="M24" s="248"/>
      <c r="N24" s="226"/>
      <c r="O24" s="31"/>
      <c r="P24" s="75" t="str">
        <f t="shared" si="1"/>
        <v/>
      </c>
      <c r="Q24" s="76" t="str">
        <f t="shared" si="4"/>
        <v/>
      </c>
      <c r="R24" s="76" t="str">
        <f t="shared" si="5"/>
        <v/>
      </c>
      <c r="S24" s="76" t="str">
        <f t="shared" si="11"/>
        <v/>
      </c>
      <c r="T24" s="76" t="str">
        <f t="shared" si="6"/>
        <v/>
      </c>
      <c r="U24" s="76" t="str">
        <f t="shared" si="7"/>
        <v/>
      </c>
      <c r="V24" s="76" t="str">
        <f>IF(ISBLANK(C24),"",(VALUE(RIGHT(C24,2))-VALUE(RIGHT('Data Input 1'!$B$15,2))))</f>
        <v/>
      </c>
      <c r="W24" s="77" t="str">
        <f t="shared" si="8"/>
        <v/>
      </c>
      <c r="X24" s="77" t="str">
        <f t="shared" si="9"/>
        <v/>
      </c>
      <c r="Y24" s="76" t="str">
        <f t="shared" si="10"/>
        <v/>
      </c>
      <c r="AA24" s="259"/>
    </row>
    <row r="25" spans="1:27" x14ac:dyDescent="0.2">
      <c r="A25" s="230">
        <v>18</v>
      </c>
      <c r="B25" s="53"/>
      <c r="C25" s="27"/>
      <c r="D25" s="28"/>
      <c r="E25" s="29"/>
      <c r="F25" s="29"/>
      <c r="G25" s="220"/>
      <c r="H25" s="122" t="str">
        <f t="shared" si="0"/>
        <v/>
      </c>
      <c r="I25" s="29"/>
      <c r="J25" s="123" t="str">
        <f t="shared" si="3"/>
        <v/>
      </c>
      <c r="K25" s="30"/>
      <c r="L25" s="247"/>
      <c r="M25" s="248"/>
      <c r="N25" s="226"/>
      <c r="O25" s="31"/>
      <c r="P25" s="75" t="str">
        <f t="shared" si="1"/>
        <v/>
      </c>
      <c r="Q25" s="76" t="str">
        <f t="shared" si="4"/>
        <v/>
      </c>
      <c r="R25" s="76" t="str">
        <f t="shared" si="5"/>
        <v/>
      </c>
      <c r="S25" s="76" t="str">
        <f t="shared" si="11"/>
        <v/>
      </c>
      <c r="T25" s="76" t="str">
        <f t="shared" si="6"/>
        <v/>
      </c>
      <c r="U25" s="76" t="str">
        <f t="shared" si="7"/>
        <v/>
      </c>
      <c r="V25" s="76" t="str">
        <f>IF(ISBLANK(C25),"",(VALUE(RIGHT(C25,2))-VALUE(RIGHT('Data Input 1'!$B$15,2))))</f>
        <v/>
      </c>
      <c r="W25" s="77" t="str">
        <f t="shared" si="8"/>
        <v/>
      </c>
      <c r="X25" s="77" t="str">
        <f t="shared" si="9"/>
        <v/>
      </c>
      <c r="Y25" s="76" t="str">
        <f t="shared" si="10"/>
        <v/>
      </c>
      <c r="AA25" s="259"/>
    </row>
    <row r="26" spans="1:27" x14ac:dyDescent="0.2">
      <c r="A26" s="230">
        <v>19</v>
      </c>
      <c r="B26" s="53"/>
      <c r="C26" s="27"/>
      <c r="D26" s="28"/>
      <c r="E26" s="29"/>
      <c r="F26" s="29"/>
      <c r="G26" s="220"/>
      <c r="H26" s="122" t="str">
        <f t="shared" si="0"/>
        <v/>
      </c>
      <c r="I26" s="29"/>
      <c r="J26" s="123" t="str">
        <f t="shared" si="3"/>
        <v/>
      </c>
      <c r="K26" s="30"/>
      <c r="L26" s="247"/>
      <c r="M26" s="248"/>
      <c r="N26" s="226"/>
      <c r="O26" s="31"/>
      <c r="P26" s="75" t="str">
        <f t="shared" si="1"/>
        <v/>
      </c>
      <c r="Q26" s="76" t="str">
        <f t="shared" si="4"/>
        <v/>
      </c>
      <c r="R26" s="76" t="str">
        <f t="shared" si="5"/>
        <v/>
      </c>
      <c r="S26" s="76" t="str">
        <f t="shared" si="11"/>
        <v/>
      </c>
      <c r="T26" s="76" t="str">
        <f t="shared" si="6"/>
        <v/>
      </c>
      <c r="U26" s="76" t="str">
        <f t="shared" si="7"/>
        <v/>
      </c>
      <c r="V26" s="76" t="str">
        <f>IF(ISBLANK(C26),"",(VALUE(RIGHT(C26,2))-VALUE(RIGHT('Data Input 1'!$B$15,2))))</f>
        <v/>
      </c>
      <c r="W26" s="77" t="str">
        <f t="shared" si="8"/>
        <v/>
      </c>
      <c r="X26" s="77" t="str">
        <f t="shared" si="9"/>
        <v/>
      </c>
      <c r="Y26" s="76" t="str">
        <f t="shared" si="10"/>
        <v/>
      </c>
      <c r="AA26" s="259"/>
    </row>
    <row r="27" spans="1:27" x14ac:dyDescent="0.2">
      <c r="A27" s="230">
        <v>20</v>
      </c>
      <c r="B27" s="53"/>
      <c r="C27" s="27"/>
      <c r="D27" s="28"/>
      <c r="E27" s="29"/>
      <c r="F27" s="29"/>
      <c r="G27" s="220"/>
      <c r="H27" s="122" t="str">
        <f t="shared" si="0"/>
        <v/>
      </c>
      <c r="I27" s="29"/>
      <c r="J27" s="123" t="str">
        <f t="shared" si="3"/>
        <v/>
      </c>
      <c r="K27" s="30"/>
      <c r="L27" s="247"/>
      <c r="M27" s="248"/>
      <c r="N27" s="226"/>
      <c r="O27" s="31"/>
      <c r="P27" s="75" t="str">
        <f t="shared" si="1"/>
        <v/>
      </c>
      <c r="Q27" s="76" t="str">
        <f t="shared" si="4"/>
        <v/>
      </c>
      <c r="R27" s="76" t="str">
        <f t="shared" si="5"/>
        <v/>
      </c>
      <c r="S27" s="76" t="str">
        <f t="shared" si="11"/>
        <v/>
      </c>
      <c r="T27" s="76" t="str">
        <f t="shared" si="6"/>
        <v/>
      </c>
      <c r="U27" s="76" t="str">
        <f t="shared" si="7"/>
        <v/>
      </c>
      <c r="V27" s="76" t="str">
        <f>IF(ISBLANK(C27),"",(VALUE(RIGHT(C27,2))-VALUE(RIGHT('Data Input 1'!$B$15,2))))</f>
        <v/>
      </c>
      <c r="W27" s="77" t="str">
        <f t="shared" si="8"/>
        <v/>
      </c>
      <c r="X27" s="77" t="str">
        <f t="shared" si="9"/>
        <v/>
      </c>
      <c r="Y27" s="76" t="str">
        <f t="shared" si="10"/>
        <v/>
      </c>
      <c r="AA27" s="259"/>
    </row>
    <row r="28" spans="1:27" x14ac:dyDescent="0.2">
      <c r="A28" s="230">
        <v>21</v>
      </c>
      <c r="B28" s="53"/>
      <c r="C28" s="27"/>
      <c r="D28" s="28"/>
      <c r="E28" s="29"/>
      <c r="F28" s="29"/>
      <c r="G28" s="220"/>
      <c r="H28" s="122" t="str">
        <f t="shared" si="0"/>
        <v/>
      </c>
      <c r="I28" s="29"/>
      <c r="J28" s="123" t="str">
        <f t="shared" si="3"/>
        <v/>
      </c>
      <c r="K28" s="30"/>
      <c r="L28" s="247"/>
      <c r="M28" s="248"/>
      <c r="N28" s="226"/>
      <c r="O28" s="31"/>
      <c r="P28" s="75" t="str">
        <f t="shared" si="1"/>
        <v/>
      </c>
      <c r="Q28" s="76" t="str">
        <f t="shared" si="4"/>
        <v/>
      </c>
      <c r="R28" s="76" t="str">
        <f t="shared" si="5"/>
        <v/>
      </c>
      <c r="S28" s="76" t="str">
        <f t="shared" si="11"/>
        <v/>
      </c>
      <c r="T28" s="76" t="str">
        <f t="shared" si="6"/>
        <v/>
      </c>
      <c r="U28" s="76" t="str">
        <f t="shared" si="7"/>
        <v/>
      </c>
      <c r="V28" s="76" t="str">
        <f>IF(ISBLANK(C28),"",(VALUE(RIGHT(C28,2))-VALUE(RIGHT('Data Input 1'!$B$15,2))))</f>
        <v/>
      </c>
      <c r="W28" s="77" t="str">
        <f t="shared" si="8"/>
        <v/>
      </c>
      <c r="X28" s="77" t="str">
        <f t="shared" si="9"/>
        <v/>
      </c>
      <c r="Y28" s="76" t="str">
        <f t="shared" si="10"/>
        <v/>
      </c>
      <c r="AA28" s="259"/>
    </row>
    <row r="29" spans="1:27" x14ac:dyDescent="0.2">
      <c r="A29" s="230">
        <v>22</v>
      </c>
      <c r="B29" s="53"/>
      <c r="C29" s="27"/>
      <c r="D29" s="28"/>
      <c r="E29" s="29"/>
      <c r="F29" s="29"/>
      <c r="G29" s="220"/>
      <c r="H29" s="122" t="str">
        <f t="shared" si="0"/>
        <v/>
      </c>
      <c r="I29" s="29"/>
      <c r="J29" s="123" t="str">
        <f t="shared" si="3"/>
        <v/>
      </c>
      <c r="K29" s="30"/>
      <c r="L29" s="247"/>
      <c r="M29" s="248"/>
      <c r="N29" s="226"/>
      <c r="O29" s="31"/>
      <c r="P29" s="75" t="str">
        <f t="shared" si="1"/>
        <v/>
      </c>
      <c r="Q29" s="76" t="str">
        <f t="shared" si="4"/>
        <v/>
      </c>
      <c r="R29" s="76" t="str">
        <f t="shared" si="5"/>
        <v/>
      </c>
      <c r="S29" s="76" t="str">
        <f t="shared" si="11"/>
        <v/>
      </c>
      <c r="T29" s="76" t="str">
        <f t="shared" si="6"/>
        <v/>
      </c>
      <c r="U29" s="76" t="str">
        <f t="shared" si="7"/>
        <v/>
      </c>
      <c r="V29" s="76" t="str">
        <f>IF(ISBLANK(C29),"",(VALUE(RIGHT(C29,2))-VALUE(RIGHT('Data Input 1'!$B$15,2))))</f>
        <v/>
      </c>
      <c r="W29" s="77" t="str">
        <f t="shared" si="8"/>
        <v/>
      </c>
      <c r="X29" s="77" t="str">
        <f t="shared" si="9"/>
        <v/>
      </c>
      <c r="Y29" s="76" t="str">
        <f t="shared" si="10"/>
        <v/>
      </c>
      <c r="AA29" s="259"/>
    </row>
    <row r="30" spans="1:27" x14ac:dyDescent="0.2">
      <c r="A30" s="230">
        <v>23</v>
      </c>
      <c r="B30" s="53"/>
      <c r="C30" s="27"/>
      <c r="D30" s="28"/>
      <c r="E30" s="29"/>
      <c r="F30" s="29"/>
      <c r="G30" s="220"/>
      <c r="H30" s="122" t="str">
        <f t="shared" si="0"/>
        <v/>
      </c>
      <c r="I30" s="29"/>
      <c r="J30" s="123" t="str">
        <f t="shared" si="3"/>
        <v/>
      </c>
      <c r="K30" s="30"/>
      <c r="L30" s="247"/>
      <c r="M30" s="248"/>
      <c r="N30" s="226"/>
      <c r="O30" s="31"/>
      <c r="P30" s="75" t="str">
        <f t="shared" si="1"/>
        <v/>
      </c>
      <c r="Q30" s="76" t="str">
        <f t="shared" si="4"/>
        <v/>
      </c>
      <c r="R30" s="76" t="str">
        <f t="shared" si="5"/>
        <v/>
      </c>
      <c r="S30" s="76" t="str">
        <f t="shared" si="11"/>
        <v/>
      </c>
      <c r="T30" s="76" t="str">
        <f t="shared" si="6"/>
        <v/>
      </c>
      <c r="U30" s="76" t="str">
        <f t="shared" si="7"/>
        <v/>
      </c>
      <c r="V30" s="76" t="str">
        <f>IF(ISBLANK(C30),"",(VALUE(RIGHT(C30,2))-VALUE(RIGHT('Data Input 1'!$B$15,2))))</f>
        <v/>
      </c>
      <c r="W30" s="77" t="str">
        <f t="shared" si="8"/>
        <v/>
      </c>
      <c r="X30" s="77" t="str">
        <f t="shared" si="9"/>
        <v/>
      </c>
      <c r="Y30" s="76" t="str">
        <f t="shared" si="10"/>
        <v/>
      </c>
      <c r="AA30" s="259"/>
    </row>
    <row r="31" spans="1:27" x14ac:dyDescent="0.2">
      <c r="A31" s="230">
        <v>24</v>
      </c>
      <c r="B31" s="53"/>
      <c r="C31" s="27"/>
      <c r="D31" s="28"/>
      <c r="E31" s="29"/>
      <c r="F31" s="29"/>
      <c r="G31" s="220"/>
      <c r="H31" s="122" t="str">
        <f t="shared" si="0"/>
        <v/>
      </c>
      <c r="I31" s="29"/>
      <c r="J31" s="123" t="str">
        <f t="shared" si="3"/>
        <v/>
      </c>
      <c r="K31" s="30"/>
      <c r="L31" s="247"/>
      <c r="M31" s="248"/>
      <c r="N31" s="226"/>
      <c r="O31" s="31"/>
      <c r="P31" s="75" t="str">
        <f t="shared" si="1"/>
        <v/>
      </c>
      <c r="Q31" s="76" t="str">
        <f t="shared" si="4"/>
        <v/>
      </c>
      <c r="R31" s="76" t="str">
        <f t="shared" si="5"/>
        <v/>
      </c>
      <c r="S31" s="76" t="str">
        <f t="shared" si="11"/>
        <v/>
      </c>
      <c r="T31" s="76" t="str">
        <f t="shared" si="6"/>
        <v/>
      </c>
      <c r="U31" s="76" t="str">
        <f t="shared" si="7"/>
        <v/>
      </c>
      <c r="V31" s="76" t="str">
        <f>IF(ISBLANK(C31),"",(VALUE(RIGHT(C31,2))-VALUE(RIGHT('Data Input 1'!$B$15,2))))</f>
        <v/>
      </c>
      <c r="W31" s="77" t="str">
        <f t="shared" si="8"/>
        <v/>
      </c>
      <c r="X31" s="77" t="str">
        <f t="shared" si="9"/>
        <v/>
      </c>
      <c r="Y31" s="76" t="str">
        <f t="shared" si="10"/>
        <v/>
      </c>
      <c r="AA31" s="259"/>
    </row>
    <row r="32" spans="1:27" x14ac:dyDescent="0.2">
      <c r="A32" s="230">
        <v>25</v>
      </c>
      <c r="B32" s="53"/>
      <c r="C32" s="27"/>
      <c r="D32" s="28"/>
      <c r="E32" s="29"/>
      <c r="F32" s="29"/>
      <c r="G32" s="220"/>
      <c r="H32" s="122" t="str">
        <f t="shared" si="0"/>
        <v/>
      </c>
      <c r="I32" s="29"/>
      <c r="J32" s="123" t="str">
        <f t="shared" si="3"/>
        <v/>
      </c>
      <c r="K32" s="30"/>
      <c r="L32" s="247"/>
      <c r="M32" s="248"/>
      <c r="N32" s="226"/>
      <c r="O32" s="31"/>
      <c r="P32" s="75" t="str">
        <f t="shared" si="1"/>
        <v/>
      </c>
      <c r="Q32" s="76" t="str">
        <f t="shared" si="4"/>
        <v/>
      </c>
      <c r="R32" s="76" t="str">
        <f t="shared" si="5"/>
        <v/>
      </c>
      <c r="S32" s="76" t="str">
        <f t="shared" si="11"/>
        <v/>
      </c>
      <c r="T32" s="76" t="str">
        <f t="shared" si="6"/>
        <v/>
      </c>
      <c r="U32" s="76" t="str">
        <f t="shared" si="7"/>
        <v/>
      </c>
      <c r="V32" s="76" t="str">
        <f>IF(ISBLANK(C32),"",(VALUE(RIGHT(C32,2))-VALUE(RIGHT('Data Input 1'!$B$15,2))))</f>
        <v/>
      </c>
      <c r="W32" s="77" t="str">
        <f t="shared" si="8"/>
        <v/>
      </c>
      <c r="X32" s="77" t="str">
        <f t="shared" si="9"/>
        <v/>
      </c>
      <c r="Y32" s="76" t="str">
        <f t="shared" si="10"/>
        <v/>
      </c>
      <c r="AA32" s="259"/>
    </row>
    <row r="33" spans="1:27" x14ac:dyDescent="0.2">
      <c r="A33" s="230">
        <v>26</v>
      </c>
      <c r="B33" s="53"/>
      <c r="C33" s="27"/>
      <c r="D33" s="28"/>
      <c r="E33" s="29"/>
      <c r="F33" s="29"/>
      <c r="G33" s="220"/>
      <c r="H33" s="122" t="str">
        <f t="shared" si="0"/>
        <v/>
      </c>
      <c r="I33" s="29"/>
      <c r="J33" s="123" t="str">
        <f t="shared" si="3"/>
        <v/>
      </c>
      <c r="K33" s="30"/>
      <c r="L33" s="247"/>
      <c r="M33" s="248"/>
      <c r="N33" s="226"/>
      <c r="O33" s="31"/>
      <c r="P33" s="75" t="str">
        <f t="shared" si="1"/>
        <v/>
      </c>
      <c r="Q33" s="76" t="str">
        <f t="shared" si="4"/>
        <v/>
      </c>
      <c r="R33" s="76" t="str">
        <f t="shared" si="5"/>
        <v/>
      </c>
      <c r="S33" s="76" t="str">
        <f t="shared" si="11"/>
        <v/>
      </c>
      <c r="T33" s="76" t="str">
        <f t="shared" si="6"/>
        <v/>
      </c>
      <c r="U33" s="76" t="str">
        <f t="shared" si="7"/>
        <v/>
      </c>
      <c r="V33" s="76" t="str">
        <f>IF(ISBLANK(C33),"",(VALUE(RIGHT(C33,2))-VALUE(RIGHT('Data Input 1'!$B$15,2))))</f>
        <v/>
      </c>
      <c r="W33" s="77" t="str">
        <f t="shared" si="8"/>
        <v/>
      </c>
      <c r="X33" s="77" t="str">
        <f t="shared" si="9"/>
        <v/>
      </c>
      <c r="Y33" s="76" t="str">
        <f t="shared" si="10"/>
        <v/>
      </c>
      <c r="AA33" s="259"/>
    </row>
    <row r="34" spans="1:27" x14ac:dyDescent="0.2">
      <c r="A34" s="230">
        <v>27</v>
      </c>
      <c r="B34" s="53"/>
      <c r="C34" s="27"/>
      <c r="D34" s="28"/>
      <c r="E34" s="29"/>
      <c r="F34" s="29"/>
      <c r="G34" s="220"/>
      <c r="H34" s="122" t="str">
        <f t="shared" si="0"/>
        <v/>
      </c>
      <c r="I34" s="29"/>
      <c r="J34" s="123" t="str">
        <f t="shared" si="3"/>
        <v/>
      </c>
      <c r="K34" s="30"/>
      <c r="L34" s="247"/>
      <c r="M34" s="248"/>
      <c r="N34" s="226"/>
      <c r="O34" s="31"/>
      <c r="P34" s="75" t="str">
        <f t="shared" si="1"/>
        <v/>
      </c>
      <c r="Q34" s="76" t="str">
        <f t="shared" si="4"/>
        <v/>
      </c>
      <c r="R34" s="76" t="str">
        <f t="shared" si="5"/>
        <v/>
      </c>
      <c r="S34" s="76" t="str">
        <f t="shared" si="11"/>
        <v/>
      </c>
      <c r="T34" s="76" t="str">
        <f t="shared" si="6"/>
        <v/>
      </c>
      <c r="U34" s="76" t="str">
        <f t="shared" si="7"/>
        <v/>
      </c>
      <c r="V34" s="76" t="str">
        <f>IF(ISBLANK(C34),"",(VALUE(RIGHT(C34,2))-VALUE(RIGHT('Data Input 1'!$B$15,2))))</f>
        <v/>
      </c>
      <c r="W34" s="77" t="str">
        <f t="shared" si="8"/>
        <v/>
      </c>
      <c r="X34" s="77" t="str">
        <f t="shared" si="9"/>
        <v/>
      </c>
      <c r="Y34" s="76" t="str">
        <f t="shared" si="10"/>
        <v/>
      </c>
      <c r="AA34" s="259"/>
    </row>
    <row r="35" spans="1:27" x14ac:dyDescent="0.2">
      <c r="A35" s="230">
        <v>28</v>
      </c>
      <c r="B35" s="53"/>
      <c r="C35" s="27"/>
      <c r="D35" s="28"/>
      <c r="E35" s="29"/>
      <c r="F35" s="29"/>
      <c r="G35" s="220"/>
      <c r="H35" s="122" t="str">
        <f t="shared" si="0"/>
        <v/>
      </c>
      <c r="I35" s="29"/>
      <c r="J35" s="123" t="str">
        <f t="shared" si="3"/>
        <v/>
      </c>
      <c r="K35" s="30"/>
      <c r="L35" s="247"/>
      <c r="M35" s="248"/>
      <c r="N35" s="226"/>
      <c r="O35" s="31"/>
      <c r="P35" s="75" t="str">
        <f t="shared" si="1"/>
        <v/>
      </c>
      <c r="Q35" s="76" t="str">
        <f t="shared" si="4"/>
        <v/>
      </c>
      <c r="R35" s="76" t="str">
        <f t="shared" si="5"/>
        <v/>
      </c>
      <c r="S35" s="76" t="str">
        <f t="shared" si="11"/>
        <v/>
      </c>
      <c r="T35" s="76" t="str">
        <f t="shared" si="6"/>
        <v/>
      </c>
      <c r="U35" s="76" t="str">
        <f t="shared" si="7"/>
        <v/>
      </c>
      <c r="V35" s="76" t="str">
        <f>IF(ISBLANK(C35),"",(VALUE(RIGHT(C35,2))-VALUE(RIGHT('Data Input 1'!$B$15,2))))</f>
        <v/>
      </c>
      <c r="W35" s="77" t="str">
        <f t="shared" si="8"/>
        <v/>
      </c>
      <c r="X35" s="77" t="str">
        <f t="shared" si="9"/>
        <v/>
      </c>
      <c r="Y35" s="76" t="str">
        <f t="shared" si="10"/>
        <v/>
      </c>
      <c r="AA35" s="259"/>
    </row>
    <row r="36" spans="1:27" x14ac:dyDescent="0.2">
      <c r="A36" s="230">
        <v>29</v>
      </c>
      <c r="B36" s="53"/>
      <c r="C36" s="27"/>
      <c r="D36" s="28"/>
      <c r="E36" s="29"/>
      <c r="F36" s="29"/>
      <c r="G36" s="220"/>
      <c r="H36" s="122" t="str">
        <f t="shared" si="0"/>
        <v/>
      </c>
      <c r="I36" s="29"/>
      <c r="J36" s="123" t="str">
        <f t="shared" si="3"/>
        <v/>
      </c>
      <c r="K36" s="30"/>
      <c r="L36" s="247"/>
      <c r="M36" s="248"/>
      <c r="N36" s="226"/>
      <c r="O36" s="31"/>
      <c r="P36" s="75" t="str">
        <f t="shared" si="1"/>
        <v/>
      </c>
      <c r="Q36" s="76" t="str">
        <f t="shared" si="4"/>
        <v/>
      </c>
      <c r="R36" s="76" t="str">
        <f t="shared" si="5"/>
        <v/>
      </c>
      <c r="S36" s="76" t="str">
        <f t="shared" si="11"/>
        <v/>
      </c>
      <c r="T36" s="76" t="str">
        <f t="shared" si="6"/>
        <v/>
      </c>
      <c r="U36" s="76" t="str">
        <f t="shared" si="7"/>
        <v/>
      </c>
      <c r="V36" s="76" t="str">
        <f>IF(ISBLANK(C36),"",(VALUE(RIGHT(C36,2))-VALUE(RIGHT('Data Input 1'!$B$15,2))))</f>
        <v/>
      </c>
      <c r="W36" s="77" t="str">
        <f t="shared" si="8"/>
        <v/>
      </c>
      <c r="X36" s="77" t="str">
        <f t="shared" si="9"/>
        <v/>
      </c>
      <c r="Y36" s="76" t="str">
        <f t="shared" si="10"/>
        <v/>
      </c>
      <c r="AA36" s="259"/>
    </row>
    <row r="37" spans="1:27" x14ac:dyDescent="0.2">
      <c r="A37" s="230">
        <v>30</v>
      </c>
      <c r="B37" s="53"/>
      <c r="C37" s="27"/>
      <c r="D37" s="28"/>
      <c r="E37" s="29"/>
      <c r="F37" s="29"/>
      <c r="G37" s="220"/>
      <c r="H37" s="122" t="str">
        <f t="shared" si="0"/>
        <v/>
      </c>
      <c r="I37" s="29"/>
      <c r="J37" s="123" t="str">
        <f t="shared" si="3"/>
        <v/>
      </c>
      <c r="K37" s="30"/>
      <c r="L37" s="247"/>
      <c r="M37" s="248"/>
      <c r="N37" s="226"/>
      <c r="O37" s="31"/>
      <c r="P37" s="75" t="str">
        <f t="shared" si="1"/>
        <v/>
      </c>
      <c r="Q37" s="76" t="str">
        <f t="shared" si="4"/>
        <v/>
      </c>
      <c r="R37" s="76" t="str">
        <f t="shared" si="5"/>
        <v/>
      </c>
      <c r="S37" s="76" t="str">
        <f t="shared" si="11"/>
        <v/>
      </c>
      <c r="T37" s="76" t="str">
        <f t="shared" si="6"/>
        <v/>
      </c>
      <c r="U37" s="76" t="str">
        <f t="shared" si="7"/>
        <v/>
      </c>
      <c r="V37" s="76" t="str">
        <f>IF(ISBLANK(C37),"",(VALUE(RIGHT(C37,2))-VALUE(RIGHT('Data Input 1'!$B$15,2))))</f>
        <v/>
      </c>
      <c r="W37" s="77" t="str">
        <f t="shared" si="8"/>
        <v/>
      </c>
      <c r="X37" s="77" t="str">
        <f t="shared" si="9"/>
        <v/>
      </c>
      <c r="Y37" s="76" t="str">
        <f t="shared" si="10"/>
        <v/>
      </c>
      <c r="AA37" s="259"/>
    </row>
    <row r="38" spans="1:27" x14ac:dyDescent="0.2">
      <c r="A38" s="230">
        <v>31</v>
      </c>
      <c r="B38" s="53"/>
      <c r="C38" s="27"/>
      <c r="D38" s="28"/>
      <c r="E38" s="29"/>
      <c r="F38" s="29"/>
      <c r="G38" s="220"/>
      <c r="H38" s="122" t="str">
        <f t="shared" si="0"/>
        <v/>
      </c>
      <c r="I38" s="29"/>
      <c r="J38" s="123" t="str">
        <f t="shared" si="3"/>
        <v/>
      </c>
      <c r="K38" s="30"/>
      <c r="L38" s="247"/>
      <c r="M38" s="248"/>
      <c r="N38" s="226"/>
      <c r="O38" s="31"/>
      <c r="P38" s="75" t="str">
        <f t="shared" si="1"/>
        <v/>
      </c>
      <c r="Q38" s="76" t="str">
        <f t="shared" si="4"/>
        <v/>
      </c>
      <c r="R38" s="76" t="str">
        <f t="shared" si="5"/>
        <v/>
      </c>
      <c r="S38" s="76" t="str">
        <f t="shared" si="11"/>
        <v/>
      </c>
      <c r="T38" s="76" t="str">
        <f t="shared" si="6"/>
        <v/>
      </c>
      <c r="U38" s="76" t="str">
        <f t="shared" si="7"/>
        <v/>
      </c>
      <c r="V38" s="76" t="str">
        <f>IF(ISBLANK(C38),"",(VALUE(RIGHT(C38,2))-VALUE(RIGHT('Data Input 1'!$B$15,2))))</f>
        <v/>
      </c>
      <c r="W38" s="77" t="str">
        <f t="shared" si="8"/>
        <v/>
      </c>
      <c r="X38" s="77" t="str">
        <f t="shared" si="9"/>
        <v/>
      </c>
      <c r="Y38" s="76" t="str">
        <f t="shared" si="10"/>
        <v/>
      </c>
      <c r="AA38" s="259"/>
    </row>
    <row r="39" spans="1:27" x14ac:dyDescent="0.2">
      <c r="A39" s="230">
        <v>32</v>
      </c>
      <c r="B39" s="53"/>
      <c r="C39" s="27"/>
      <c r="D39" s="28"/>
      <c r="E39" s="29"/>
      <c r="F39" s="29"/>
      <c r="G39" s="220"/>
      <c r="H39" s="122" t="str">
        <f t="shared" si="0"/>
        <v/>
      </c>
      <c r="I39" s="29"/>
      <c r="J39" s="123" t="str">
        <f t="shared" si="3"/>
        <v/>
      </c>
      <c r="K39" s="30"/>
      <c r="L39" s="247"/>
      <c r="M39" s="248"/>
      <c r="N39" s="226"/>
      <c r="O39" s="31"/>
      <c r="P39" s="75" t="str">
        <f t="shared" si="1"/>
        <v/>
      </c>
      <c r="Q39" s="76" t="str">
        <f t="shared" si="4"/>
        <v/>
      </c>
      <c r="R39" s="76" t="str">
        <f t="shared" si="5"/>
        <v/>
      </c>
      <c r="S39" s="76" t="str">
        <f t="shared" si="11"/>
        <v/>
      </c>
      <c r="T39" s="76" t="str">
        <f t="shared" si="6"/>
        <v/>
      </c>
      <c r="U39" s="76" t="str">
        <f t="shared" si="7"/>
        <v/>
      </c>
      <c r="V39" s="76" t="str">
        <f>IF(ISBLANK(C39),"",(VALUE(RIGHT(C39,2))-VALUE(RIGHT('Data Input 1'!$B$15,2))))</f>
        <v/>
      </c>
      <c r="W39" s="77" t="str">
        <f t="shared" si="8"/>
        <v/>
      </c>
      <c r="X39" s="77" t="str">
        <f t="shared" si="9"/>
        <v/>
      </c>
      <c r="Y39" s="76" t="str">
        <f t="shared" si="10"/>
        <v/>
      </c>
      <c r="AA39" s="259"/>
    </row>
    <row r="40" spans="1:27" x14ac:dyDescent="0.2">
      <c r="A40" s="230">
        <v>33</v>
      </c>
      <c r="B40" s="53"/>
      <c r="C40" s="27"/>
      <c r="D40" s="28"/>
      <c r="E40" s="29"/>
      <c r="F40" s="29"/>
      <c r="G40" s="220"/>
      <c r="H40" s="122" t="str">
        <f t="shared" si="0"/>
        <v/>
      </c>
      <c r="I40" s="29"/>
      <c r="J40" s="123" t="str">
        <f t="shared" si="3"/>
        <v/>
      </c>
      <c r="K40" s="30"/>
      <c r="L40" s="247"/>
      <c r="M40" s="248"/>
      <c r="N40" s="226"/>
      <c r="O40" s="31"/>
      <c r="P40" s="75" t="str">
        <f t="shared" si="1"/>
        <v/>
      </c>
      <c r="Q40" s="76" t="str">
        <f t="shared" si="4"/>
        <v/>
      </c>
      <c r="R40" s="76" t="str">
        <f t="shared" si="5"/>
        <v/>
      </c>
      <c r="S40" s="76" t="str">
        <f t="shared" si="11"/>
        <v/>
      </c>
      <c r="T40" s="76" t="str">
        <f t="shared" si="6"/>
        <v/>
      </c>
      <c r="U40" s="76" t="str">
        <f t="shared" si="7"/>
        <v/>
      </c>
      <c r="V40" s="76" t="str">
        <f>IF(ISBLANK(C40),"",(VALUE(RIGHT(C40,2))-VALUE(RIGHT('Data Input 1'!$B$15,2))))</f>
        <v/>
      </c>
      <c r="W40" s="77" t="str">
        <f t="shared" si="8"/>
        <v/>
      </c>
      <c r="X40" s="77" t="str">
        <f t="shared" si="9"/>
        <v/>
      </c>
      <c r="Y40" s="76" t="str">
        <f t="shared" si="10"/>
        <v/>
      </c>
      <c r="AA40" s="259"/>
    </row>
    <row r="41" spans="1:27" x14ac:dyDescent="0.2">
      <c r="A41" s="230">
        <v>34</v>
      </c>
      <c r="B41" s="53"/>
      <c r="C41" s="27"/>
      <c r="D41" s="28"/>
      <c r="E41" s="29"/>
      <c r="F41" s="29"/>
      <c r="G41" s="220"/>
      <c r="H41" s="122" t="str">
        <f t="shared" si="0"/>
        <v/>
      </c>
      <c r="I41" s="29"/>
      <c r="J41" s="123" t="str">
        <f t="shared" si="3"/>
        <v/>
      </c>
      <c r="K41" s="30"/>
      <c r="L41" s="247"/>
      <c r="M41" s="248"/>
      <c r="N41" s="226"/>
      <c r="O41" s="31"/>
      <c r="P41" s="75" t="str">
        <f t="shared" si="1"/>
        <v/>
      </c>
      <c r="Q41" s="76" t="str">
        <f t="shared" si="4"/>
        <v/>
      </c>
      <c r="R41" s="76" t="str">
        <f t="shared" si="5"/>
        <v/>
      </c>
      <c r="S41" s="76" t="str">
        <f t="shared" si="11"/>
        <v/>
      </c>
      <c r="T41" s="76" t="str">
        <f t="shared" si="6"/>
        <v/>
      </c>
      <c r="U41" s="76" t="str">
        <f t="shared" si="7"/>
        <v/>
      </c>
      <c r="V41" s="76" t="str">
        <f>IF(ISBLANK(C41),"",(VALUE(RIGHT(C41,2))-VALUE(RIGHT('Data Input 1'!$B$15,2))))</f>
        <v/>
      </c>
      <c r="W41" s="77" t="str">
        <f t="shared" si="8"/>
        <v/>
      </c>
      <c r="X41" s="77" t="str">
        <f t="shared" si="9"/>
        <v/>
      </c>
      <c r="Y41" s="76" t="str">
        <f t="shared" si="10"/>
        <v/>
      </c>
      <c r="AA41" s="259"/>
    </row>
    <row r="42" spans="1:27" x14ac:dyDescent="0.2">
      <c r="A42" s="230">
        <v>35</v>
      </c>
      <c r="B42" s="53"/>
      <c r="C42" s="27"/>
      <c r="D42" s="28"/>
      <c r="E42" s="29"/>
      <c r="F42" s="29"/>
      <c r="G42" s="220"/>
      <c r="H42" s="122" t="str">
        <f t="shared" si="0"/>
        <v/>
      </c>
      <c r="I42" s="29"/>
      <c r="J42" s="123" t="str">
        <f t="shared" si="3"/>
        <v/>
      </c>
      <c r="K42" s="30"/>
      <c r="L42" s="247"/>
      <c r="M42" s="248"/>
      <c r="N42" s="226"/>
      <c r="O42" s="31"/>
      <c r="P42" s="75" t="str">
        <f t="shared" si="1"/>
        <v/>
      </c>
      <c r="Q42" s="76" t="str">
        <f t="shared" si="4"/>
        <v/>
      </c>
      <c r="R42" s="76" t="str">
        <f t="shared" si="5"/>
        <v/>
      </c>
      <c r="S42" s="76" t="str">
        <f t="shared" si="11"/>
        <v/>
      </c>
      <c r="T42" s="76" t="str">
        <f t="shared" si="6"/>
        <v/>
      </c>
      <c r="U42" s="76" t="str">
        <f t="shared" si="7"/>
        <v/>
      </c>
      <c r="V42" s="76" t="str">
        <f>IF(ISBLANK(C42),"",(VALUE(RIGHT(C42,2))-VALUE(RIGHT('Data Input 1'!$B$15,2))))</f>
        <v/>
      </c>
      <c r="W42" s="77" t="str">
        <f t="shared" si="8"/>
        <v/>
      </c>
      <c r="X42" s="77" t="str">
        <f t="shared" si="9"/>
        <v/>
      </c>
      <c r="Y42" s="76" t="str">
        <f t="shared" si="10"/>
        <v/>
      </c>
      <c r="AA42" s="259"/>
    </row>
    <row r="43" spans="1:27" x14ac:dyDescent="0.2">
      <c r="A43" s="230">
        <v>36</v>
      </c>
      <c r="B43" s="53"/>
      <c r="C43" s="27"/>
      <c r="D43" s="28"/>
      <c r="E43" s="29"/>
      <c r="F43" s="29"/>
      <c r="G43" s="220"/>
      <c r="H43" s="122" t="str">
        <f t="shared" si="0"/>
        <v/>
      </c>
      <c r="I43" s="29"/>
      <c r="J43" s="123" t="str">
        <f t="shared" si="3"/>
        <v/>
      </c>
      <c r="K43" s="30"/>
      <c r="L43" s="247"/>
      <c r="M43" s="248"/>
      <c r="N43" s="226"/>
      <c r="O43" s="31"/>
      <c r="P43" s="75" t="str">
        <f t="shared" si="1"/>
        <v/>
      </c>
      <c r="Q43" s="76" t="str">
        <f t="shared" si="4"/>
        <v/>
      </c>
      <c r="R43" s="76" t="str">
        <f t="shared" si="5"/>
        <v/>
      </c>
      <c r="S43" s="76" t="str">
        <f t="shared" si="11"/>
        <v/>
      </c>
      <c r="T43" s="76" t="str">
        <f t="shared" si="6"/>
        <v/>
      </c>
      <c r="U43" s="76" t="str">
        <f t="shared" si="7"/>
        <v/>
      </c>
      <c r="V43" s="76" t="str">
        <f>IF(ISBLANK(C43),"",(VALUE(RIGHT(C43,2))-VALUE(RIGHT('Data Input 1'!$B$15,2))))</f>
        <v/>
      </c>
      <c r="W43" s="77" t="str">
        <f t="shared" si="8"/>
        <v/>
      </c>
      <c r="X43" s="77" t="str">
        <f t="shared" si="9"/>
        <v/>
      </c>
      <c r="Y43" s="76" t="str">
        <f t="shared" si="10"/>
        <v/>
      </c>
      <c r="AA43" s="259"/>
    </row>
    <row r="44" spans="1:27" x14ac:dyDescent="0.2">
      <c r="A44" s="230">
        <v>37</v>
      </c>
      <c r="B44" s="53"/>
      <c r="C44" s="27"/>
      <c r="D44" s="28"/>
      <c r="E44" s="29"/>
      <c r="F44" s="29"/>
      <c r="G44" s="220"/>
      <c r="H44" s="122" t="str">
        <f t="shared" si="0"/>
        <v/>
      </c>
      <c r="I44" s="29"/>
      <c r="J44" s="123" t="str">
        <f t="shared" si="3"/>
        <v/>
      </c>
      <c r="K44" s="30"/>
      <c r="L44" s="247"/>
      <c r="M44" s="248"/>
      <c r="N44" s="226"/>
      <c r="O44" s="31"/>
      <c r="P44" s="75" t="str">
        <f t="shared" si="1"/>
        <v/>
      </c>
      <c r="Q44" s="76" t="str">
        <f t="shared" si="4"/>
        <v/>
      </c>
      <c r="R44" s="76" t="str">
        <f t="shared" si="5"/>
        <v/>
      </c>
      <c r="S44" s="76" t="str">
        <f t="shared" si="11"/>
        <v/>
      </c>
      <c r="T44" s="76" t="str">
        <f t="shared" si="6"/>
        <v/>
      </c>
      <c r="U44" s="76" t="str">
        <f t="shared" si="7"/>
        <v/>
      </c>
      <c r="V44" s="76" t="str">
        <f>IF(ISBLANK(C44),"",(VALUE(RIGHT(C44,2))-VALUE(RIGHT('Data Input 1'!$B$15,2))))</f>
        <v/>
      </c>
      <c r="W44" s="77" t="str">
        <f t="shared" si="8"/>
        <v/>
      </c>
      <c r="X44" s="77" t="str">
        <f t="shared" si="9"/>
        <v/>
      </c>
      <c r="Y44" s="76" t="str">
        <f t="shared" si="10"/>
        <v/>
      </c>
      <c r="AA44" s="259"/>
    </row>
    <row r="45" spans="1:27" x14ac:dyDescent="0.2">
      <c r="A45" s="230">
        <v>38</v>
      </c>
      <c r="B45" s="53"/>
      <c r="C45" s="27"/>
      <c r="D45" s="28"/>
      <c r="E45" s="29"/>
      <c r="F45" s="29"/>
      <c r="G45" s="220"/>
      <c r="H45" s="122" t="str">
        <f t="shared" si="0"/>
        <v/>
      </c>
      <c r="I45" s="29"/>
      <c r="J45" s="123" t="str">
        <f t="shared" si="3"/>
        <v/>
      </c>
      <c r="K45" s="30"/>
      <c r="L45" s="247"/>
      <c r="M45" s="248"/>
      <c r="N45" s="226"/>
      <c r="O45" s="31"/>
      <c r="P45" s="75" t="str">
        <f t="shared" si="1"/>
        <v/>
      </c>
      <c r="Q45" s="76" t="str">
        <f t="shared" si="4"/>
        <v/>
      </c>
      <c r="R45" s="76" t="str">
        <f t="shared" si="5"/>
        <v/>
      </c>
      <c r="S45" s="76" t="str">
        <f t="shared" si="11"/>
        <v/>
      </c>
      <c r="T45" s="76" t="str">
        <f t="shared" si="6"/>
        <v/>
      </c>
      <c r="U45" s="76" t="str">
        <f t="shared" si="7"/>
        <v/>
      </c>
      <c r="V45" s="76" t="str">
        <f>IF(ISBLANK(C45),"",(VALUE(RIGHT(C45,2))-VALUE(RIGHT('Data Input 1'!$B$15,2))))</f>
        <v/>
      </c>
      <c r="W45" s="77" t="str">
        <f t="shared" si="8"/>
        <v/>
      </c>
      <c r="X45" s="77" t="str">
        <f t="shared" si="9"/>
        <v/>
      </c>
      <c r="Y45" s="76" t="str">
        <f t="shared" si="10"/>
        <v/>
      </c>
      <c r="AA45" s="259"/>
    </row>
    <row r="46" spans="1:27" x14ac:dyDescent="0.2">
      <c r="A46" s="230">
        <v>39</v>
      </c>
      <c r="B46" s="53"/>
      <c r="C46" s="27"/>
      <c r="D46" s="28"/>
      <c r="E46" s="29"/>
      <c r="F46" s="29"/>
      <c r="G46" s="220"/>
      <c r="H46" s="122" t="str">
        <f t="shared" si="0"/>
        <v/>
      </c>
      <c r="I46" s="29"/>
      <c r="J46" s="123" t="str">
        <f t="shared" si="3"/>
        <v/>
      </c>
      <c r="K46" s="30"/>
      <c r="L46" s="247"/>
      <c r="M46" s="248"/>
      <c r="N46" s="226"/>
      <c r="O46" s="31"/>
      <c r="P46" s="75" t="str">
        <f t="shared" si="1"/>
        <v/>
      </c>
      <c r="Q46" s="76" t="str">
        <f t="shared" si="4"/>
        <v/>
      </c>
      <c r="R46" s="76" t="str">
        <f t="shared" si="5"/>
        <v/>
      </c>
      <c r="S46" s="76" t="str">
        <f t="shared" si="11"/>
        <v/>
      </c>
      <c r="T46" s="76" t="str">
        <f t="shared" si="6"/>
        <v/>
      </c>
      <c r="U46" s="76" t="str">
        <f t="shared" si="7"/>
        <v/>
      </c>
      <c r="V46" s="76" t="str">
        <f>IF(ISBLANK(C46),"",(VALUE(RIGHT(C46,2))-VALUE(RIGHT('Data Input 1'!$B$15,2))))</f>
        <v/>
      </c>
      <c r="W46" s="77" t="str">
        <f t="shared" si="8"/>
        <v/>
      </c>
      <c r="X46" s="77" t="str">
        <f t="shared" si="9"/>
        <v/>
      </c>
      <c r="Y46" s="76" t="str">
        <f t="shared" si="10"/>
        <v/>
      </c>
      <c r="AA46" s="259"/>
    </row>
    <row r="47" spans="1:27" x14ac:dyDescent="0.2">
      <c r="A47" s="230">
        <v>40</v>
      </c>
      <c r="B47" s="53"/>
      <c r="C47" s="27"/>
      <c r="D47" s="28"/>
      <c r="E47" s="29"/>
      <c r="F47" s="29"/>
      <c r="G47" s="220"/>
      <c r="H47" s="122" t="str">
        <f t="shared" si="0"/>
        <v/>
      </c>
      <c r="I47" s="29"/>
      <c r="J47" s="123" t="str">
        <f t="shared" si="3"/>
        <v/>
      </c>
      <c r="K47" s="30"/>
      <c r="L47" s="247"/>
      <c r="M47" s="248"/>
      <c r="N47" s="226"/>
      <c r="O47" s="31"/>
      <c r="P47" s="75" t="str">
        <f t="shared" si="1"/>
        <v/>
      </c>
      <c r="Q47" s="76" t="str">
        <f t="shared" si="4"/>
        <v/>
      </c>
      <c r="R47" s="76" t="str">
        <f t="shared" si="5"/>
        <v/>
      </c>
      <c r="S47" s="76" t="str">
        <f t="shared" si="11"/>
        <v/>
      </c>
      <c r="T47" s="76" t="str">
        <f t="shared" si="6"/>
        <v/>
      </c>
      <c r="U47" s="76" t="str">
        <f t="shared" si="7"/>
        <v/>
      </c>
      <c r="V47" s="76" t="str">
        <f>IF(ISBLANK(C47),"",(VALUE(RIGHT(C47,2))-VALUE(RIGHT('Data Input 1'!$B$15,2))))</f>
        <v/>
      </c>
      <c r="W47" s="77" t="str">
        <f t="shared" si="8"/>
        <v/>
      </c>
      <c r="X47" s="77" t="str">
        <f t="shared" si="9"/>
        <v/>
      </c>
      <c r="Y47" s="76" t="str">
        <f t="shared" si="10"/>
        <v/>
      </c>
      <c r="AA47" s="259"/>
    </row>
    <row r="48" spans="1:27" x14ac:dyDescent="0.2">
      <c r="A48" s="230">
        <v>41</v>
      </c>
      <c r="B48" s="53"/>
      <c r="C48" s="27"/>
      <c r="D48" s="28"/>
      <c r="E48" s="29"/>
      <c r="F48" s="29"/>
      <c r="G48" s="220"/>
      <c r="H48" s="122" t="str">
        <f t="shared" si="0"/>
        <v/>
      </c>
      <c r="I48" s="29"/>
      <c r="J48" s="123" t="str">
        <f t="shared" si="3"/>
        <v/>
      </c>
      <c r="K48" s="30"/>
      <c r="L48" s="247"/>
      <c r="M48" s="248"/>
      <c r="N48" s="226"/>
      <c r="O48" s="31"/>
      <c r="P48" s="75" t="str">
        <f t="shared" si="1"/>
        <v/>
      </c>
      <c r="Q48" s="76" t="str">
        <f t="shared" si="4"/>
        <v/>
      </c>
      <c r="R48" s="76" t="str">
        <f t="shared" si="5"/>
        <v/>
      </c>
      <c r="S48" s="76" t="str">
        <f t="shared" si="11"/>
        <v/>
      </c>
      <c r="T48" s="76" t="str">
        <f t="shared" si="6"/>
        <v/>
      </c>
      <c r="U48" s="76" t="str">
        <f t="shared" si="7"/>
        <v/>
      </c>
      <c r="V48" s="76" t="str">
        <f>IF(ISBLANK(C48),"",(VALUE(RIGHT(C48,2))-VALUE(RIGHT('Data Input 1'!$B$15,2))))</f>
        <v/>
      </c>
      <c r="W48" s="77" t="str">
        <f t="shared" si="8"/>
        <v/>
      </c>
      <c r="X48" s="77" t="str">
        <f t="shared" si="9"/>
        <v/>
      </c>
      <c r="Y48" s="76" t="str">
        <f t="shared" si="10"/>
        <v/>
      </c>
      <c r="AA48" s="259"/>
    </row>
    <row r="49" spans="1:27" x14ac:dyDescent="0.2">
      <c r="A49" s="230">
        <v>42</v>
      </c>
      <c r="B49" s="53"/>
      <c r="C49" s="27"/>
      <c r="D49" s="28"/>
      <c r="E49" s="29"/>
      <c r="F49" s="29"/>
      <c r="G49" s="220"/>
      <c r="H49" s="122" t="str">
        <f t="shared" si="0"/>
        <v/>
      </c>
      <c r="I49" s="29"/>
      <c r="J49" s="123" t="str">
        <f t="shared" si="3"/>
        <v/>
      </c>
      <c r="K49" s="30"/>
      <c r="L49" s="247"/>
      <c r="M49" s="248"/>
      <c r="N49" s="226"/>
      <c r="O49" s="31"/>
      <c r="P49" s="75" t="str">
        <f t="shared" si="1"/>
        <v/>
      </c>
      <c r="Q49" s="76" t="str">
        <f t="shared" si="4"/>
        <v/>
      </c>
      <c r="R49" s="76" t="str">
        <f t="shared" si="5"/>
        <v/>
      </c>
      <c r="S49" s="76" t="str">
        <f t="shared" si="11"/>
        <v/>
      </c>
      <c r="T49" s="76" t="str">
        <f t="shared" si="6"/>
        <v/>
      </c>
      <c r="U49" s="76" t="str">
        <f t="shared" si="7"/>
        <v/>
      </c>
      <c r="V49" s="76" t="str">
        <f>IF(ISBLANK(C49),"",(VALUE(RIGHT(C49,2))-VALUE(RIGHT('Data Input 1'!$B$15,2))))</f>
        <v/>
      </c>
      <c r="W49" s="77" t="str">
        <f t="shared" si="8"/>
        <v/>
      </c>
      <c r="X49" s="77" t="str">
        <f t="shared" si="9"/>
        <v/>
      </c>
      <c r="Y49" s="76" t="str">
        <f t="shared" si="10"/>
        <v/>
      </c>
      <c r="AA49" s="259"/>
    </row>
    <row r="50" spans="1:27" x14ac:dyDescent="0.2">
      <c r="A50" s="231"/>
      <c r="B50" s="232"/>
      <c r="C50" s="232"/>
      <c r="D50" s="232"/>
      <c r="E50" s="232"/>
      <c r="F50" s="232"/>
      <c r="G50" s="232"/>
      <c r="H50" s="20"/>
      <c r="I50" s="20"/>
      <c r="J50" s="41"/>
      <c r="K50" s="21"/>
      <c r="L50" s="20"/>
      <c r="M50" s="20"/>
      <c r="N50" s="20"/>
      <c r="O50" s="20"/>
      <c r="P50" s="20"/>
      <c r="Q50" s="20"/>
      <c r="R50" s="20"/>
      <c r="S50" s="20"/>
      <c r="T50" s="20"/>
      <c r="U50" s="20"/>
      <c r="V50" s="20"/>
      <c r="W50" s="20"/>
      <c r="X50" s="20"/>
      <c r="Y50" s="20"/>
    </row>
    <row r="51" spans="1:27" x14ac:dyDescent="0.2">
      <c r="A51" s="231"/>
      <c r="B51" s="262"/>
      <c r="C51" s="262"/>
      <c r="D51" s="262"/>
      <c r="E51" s="262"/>
      <c r="F51" s="262"/>
      <c r="G51" s="262"/>
      <c r="H51" s="262"/>
      <c r="I51" s="262"/>
      <c r="J51" s="262"/>
      <c r="K51" s="100"/>
      <c r="L51" s="100"/>
      <c r="M51" s="100"/>
      <c r="N51" s="100"/>
      <c r="O51" s="100"/>
      <c r="P51" s="224"/>
      <c r="Q51" s="20"/>
      <c r="R51" s="20"/>
      <c r="S51" s="20"/>
      <c r="T51" s="20"/>
      <c r="U51" s="20"/>
      <c r="V51" s="20"/>
      <c r="W51" s="20"/>
      <c r="X51" s="20"/>
      <c r="Y51" s="20"/>
    </row>
    <row r="52" spans="1:27" s="104" customFormat="1" x14ac:dyDescent="0.2">
      <c r="A52" s="233"/>
      <c r="B52" s="262"/>
      <c r="C52" s="262"/>
      <c r="D52" s="262"/>
      <c r="E52" s="262"/>
      <c r="F52" s="262"/>
      <c r="G52" s="262"/>
      <c r="H52" s="262"/>
      <c r="I52" s="262"/>
      <c r="J52" s="262"/>
      <c r="K52" s="100"/>
      <c r="L52" s="100"/>
      <c r="M52" s="100"/>
      <c r="N52" s="100"/>
      <c r="O52" s="100"/>
      <c r="P52" s="224"/>
      <c r="Q52" s="43"/>
      <c r="R52" s="43"/>
      <c r="S52" s="43"/>
      <c r="T52" s="43"/>
      <c r="U52" s="43"/>
      <c r="V52" s="43"/>
      <c r="W52" s="43"/>
      <c r="X52" s="43"/>
      <c r="Y52" s="43"/>
    </row>
    <row r="53" spans="1:27" s="104" customFormat="1" x14ac:dyDescent="0.2">
      <c r="A53" s="233"/>
      <c r="B53" s="261"/>
      <c r="C53" s="261"/>
      <c r="D53" s="261"/>
      <c r="E53" s="261"/>
      <c r="F53" s="261"/>
      <c r="G53" s="261"/>
      <c r="H53" s="261"/>
      <c r="I53" s="261"/>
      <c r="J53" s="261"/>
      <c r="K53" s="62"/>
      <c r="L53" s="60"/>
      <c r="M53" s="60"/>
      <c r="N53" s="60"/>
      <c r="O53" s="60"/>
      <c r="P53" s="60"/>
      <c r="Q53" s="60"/>
      <c r="R53" s="60"/>
      <c r="S53" s="60"/>
      <c r="T53" s="60"/>
      <c r="U53" s="60"/>
      <c r="V53" s="60"/>
      <c r="W53" s="60"/>
      <c r="X53" s="60"/>
      <c r="Y53" s="60"/>
    </row>
    <row r="54" spans="1:27" s="104" customFormat="1" x14ac:dyDescent="0.2">
      <c r="A54" s="233"/>
      <c r="B54" s="225"/>
      <c r="C54" s="225"/>
      <c r="D54" s="225"/>
      <c r="E54" s="225"/>
      <c r="F54" s="225"/>
      <c r="G54" s="225"/>
      <c r="H54" s="225"/>
      <c r="I54" s="182"/>
      <c r="J54" s="182"/>
      <c r="K54" s="62"/>
      <c r="L54" s="60"/>
      <c r="M54" s="60"/>
      <c r="N54" s="60"/>
      <c r="O54" s="60"/>
      <c r="P54" s="60"/>
      <c r="Q54" s="60"/>
      <c r="R54" s="60"/>
      <c r="S54" s="60"/>
      <c r="T54" s="60"/>
      <c r="U54" s="60"/>
      <c r="V54" s="60"/>
      <c r="W54" s="60"/>
      <c r="X54" s="60"/>
      <c r="Y54" s="60"/>
    </row>
    <row r="55" spans="1:27" s="104" customFormat="1" x14ac:dyDescent="0.2">
      <c r="A55" s="233"/>
      <c r="B55" s="225"/>
      <c r="C55" s="225"/>
      <c r="D55" s="225"/>
      <c r="E55" s="225"/>
      <c r="F55" s="225"/>
      <c r="G55" s="225"/>
      <c r="H55" s="225"/>
      <c r="I55" s="182"/>
      <c r="J55" s="182"/>
      <c r="K55" s="62"/>
      <c r="L55" s="60"/>
      <c r="M55" s="60"/>
      <c r="N55" s="60"/>
      <c r="O55" s="60"/>
      <c r="P55" s="60"/>
      <c r="Q55" s="60"/>
      <c r="R55" s="60"/>
      <c r="S55" s="60"/>
      <c r="T55" s="60"/>
      <c r="U55" s="60"/>
      <c r="V55" s="60"/>
      <c r="W55" s="60"/>
      <c r="X55" s="60"/>
      <c r="Y55" s="60"/>
    </row>
    <row r="56" spans="1:27" hidden="1" x14ac:dyDescent="0.2">
      <c r="A56" s="69"/>
      <c r="B56" s="67" t="s">
        <v>5</v>
      </c>
      <c r="C56" s="67"/>
      <c r="D56" s="67"/>
      <c r="E56" s="60"/>
      <c r="F56" s="60"/>
      <c r="G56" s="67"/>
      <c r="H56" s="59"/>
      <c r="I56" s="60"/>
      <c r="J56" s="61"/>
      <c r="K56" s="62"/>
      <c r="L56" s="64"/>
      <c r="M56" s="60"/>
      <c r="N56" s="60"/>
      <c r="O56" s="60"/>
      <c r="P56" s="60"/>
      <c r="Q56" s="60"/>
      <c r="R56" s="60"/>
      <c r="S56" s="60"/>
      <c r="T56" s="60"/>
      <c r="U56" s="60"/>
      <c r="V56" s="60"/>
      <c r="W56" s="60"/>
      <c r="X56" s="60"/>
      <c r="Y56" s="60"/>
    </row>
    <row r="57" spans="1:27" hidden="1" x14ac:dyDescent="0.2">
      <c r="A57" s="69"/>
      <c r="B57" s="60" t="s">
        <v>17</v>
      </c>
      <c r="C57" s="60" t="s">
        <v>0</v>
      </c>
      <c r="D57" s="60"/>
      <c r="E57" s="60"/>
      <c r="F57" s="60"/>
      <c r="G57" s="60"/>
      <c r="H57" s="63"/>
      <c r="I57" s="60"/>
      <c r="J57" s="61"/>
      <c r="K57" s="62"/>
      <c r="L57" s="64"/>
      <c r="M57" s="60"/>
      <c r="N57" s="60"/>
      <c r="O57" s="60"/>
      <c r="P57" s="60"/>
      <c r="Q57" s="60"/>
      <c r="R57" s="60"/>
      <c r="S57" s="60"/>
      <c r="T57" s="60"/>
      <c r="U57" s="60"/>
      <c r="V57" s="60"/>
      <c r="W57" s="60"/>
      <c r="X57" s="60"/>
      <c r="Y57" s="60"/>
    </row>
    <row r="58" spans="1:27" hidden="1" x14ac:dyDescent="0.2">
      <c r="A58" s="69"/>
      <c r="B58" s="60"/>
      <c r="C58" s="60" t="s">
        <v>62</v>
      </c>
      <c r="D58" s="60"/>
      <c r="E58" s="60"/>
      <c r="F58" s="60"/>
      <c r="G58" s="60"/>
      <c r="H58" s="59"/>
      <c r="I58" s="60"/>
      <c r="J58" s="61"/>
      <c r="K58" s="62"/>
      <c r="L58" s="64"/>
      <c r="M58" s="60"/>
      <c r="N58" s="60"/>
      <c r="O58" s="60"/>
      <c r="P58" s="60"/>
      <c r="Q58" s="60"/>
      <c r="R58" s="60"/>
      <c r="S58" s="60"/>
      <c r="T58" s="60"/>
      <c r="U58" s="60"/>
      <c r="V58" s="60"/>
      <c r="W58" s="60"/>
      <c r="X58" s="60"/>
      <c r="Y58" s="60"/>
    </row>
    <row r="59" spans="1:27" hidden="1" x14ac:dyDescent="0.2">
      <c r="A59" s="69"/>
      <c r="B59" s="60" t="str">
        <f>IF(VALUE(RIGHT('Data Input 1'!B15,2))&gt;=9,"FY"&amp;VALUE(RIGHT('Data Input 1'!B15,2))+1,"FY0"&amp;VALUE(RIGHT('Data Input 1'!B15,2))+1)</f>
        <v>FY15</v>
      </c>
      <c r="C59" s="60" t="s">
        <v>80</v>
      </c>
      <c r="D59" s="60"/>
      <c r="E59" s="60"/>
      <c r="F59" s="60"/>
      <c r="G59" s="60"/>
      <c r="H59" s="65"/>
      <c r="I59" s="60"/>
      <c r="J59" s="61"/>
      <c r="K59" s="62"/>
      <c r="L59" s="64"/>
      <c r="M59" s="60"/>
      <c r="N59" s="60"/>
      <c r="O59" s="60"/>
      <c r="P59" s="60"/>
      <c r="Q59" s="60"/>
      <c r="R59" s="60"/>
      <c r="S59" s="60"/>
      <c r="T59" s="60"/>
      <c r="U59" s="60"/>
      <c r="V59" s="60"/>
      <c r="W59" s="60"/>
      <c r="X59" s="60"/>
      <c r="Y59" s="60"/>
    </row>
    <row r="60" spans="1:27" hidden="1" x14ac:dyDescent="0.2">
      <c r="A60" s="69"/>
      <c r="B60" s="60" t="str">
        <f t="shared" ref="B60:B78" si="12">IF(VALUE(RIGHT(B59,2))&gt;=9,"FY"&amp;VALUE(RIGHT(B59,2))+1,"FY0"&amp;VALUE(RIGHT(B59,2))+1)</f>
        <v>FY16</v>
      </c>
      <c r="C60" s="60"/>
      <c r="D60" s="60"/>
      <c r="E60" s="60"/>
      <c r="F60" s="60"/>
      <c r="G60" s="60"/>
      <c r="H60" s="60"/>
      <c r="I60" s="60"/>
      <c r="J60" s="61"/>
      <c r="K60" s="62"/>
      <c r="L60" s="64"/>
      <c r="M60" s="60"/>
      <c r="N60" s="60"/>
      <c r="O60" s="60"/>
      <c r="P60" s="60"/>
      <c r="Q60" s="60"/>
      <c r="R60" s="60"/>
      <c r="S60" s="60"/>
      <c r="T60" s="60"/>
      <c r="U60" s="60"/>
      <c r="V60" s="60"/>
      <c r="W60" s="60"/>
      <c r="X60" s="60"/>
      <c r="Y60" s="60"/>
    </row>
    <row r="61" spans="1:27" hidden="1" x14ac:dyDescent="0.2">
      <c r="A61" s="69"/>
      <c r="B61" s="60" t="str">
        <f t="shared" si="12"/>
        <v>FY17</v>
      </c>
      <c r="C61" s="60"/>
      <c r="D61" s="60"/>
      <c r="E61" s="60"/>
      <c r="F61" s="60"/>
      <c r="G61" s="60"/>
      <c r="H61" s="60"/>
      <c r="I61" s="60"/>
      <c r="J61" s="61"/>
      <c r="K61" s="62"/>
      <c r="L61" s="60"/>
      <c r="M61" s="64"/>
      <c r="N61" s="60"/>
      <c r="O61" s="60"/>
      <c r="P61" s="60"/>
      <c r="Q61" s="60"/>
      <c r="R61" s="60"/>
      <c r="S61" s="60"/>
      <c r="T61" s="60"/>
      <c r="U61" s="60"/>
      <c r="V61" s="60"/>
      <c r="W61" s="60"/>
      <c r="X61" s="60"/>
      <c r="Y61" s="60"/>
    </row>
    <row r="62" spans="1:27" hidden="1" x14ac:dyDescent="0.2">
      <c r="A62" s="69"/>
      <c r="B62" s="60" t="str">
        <f t="shared" si="12"/>
        <v>FY18</v>
      </c>
      <c r="C62" s="60"/>
      <c r="D62" s="60"/>
      <c r="E62" s="60"/>
      <c r="F62" s="60"/>
      <c r="G62" s="60"/>
      <c r="H62" s="60"/>
      <c r="I62" s="60"/>
      <c r="J62" s="61"/>
      <c r="K62" s="62"/>
      <c r="L62" s="64"/>
      <c r="M62" s="60"/>
      <c r="N62" s="60"/>
      <c r="O62" s="60"/>
      <c r="P62" s="60"/>
      <c r="Q62" s="60"/>
      <c r="R62" s="60"/>
      <c r="S62" s="60"/>
      <c r="T62" s="60"/>
      <c r="U62" s="60"/>
      <c r="V62" s="60"/>
      <c r="W62" s="60"/>
      <c r="X62" s="60"/>
      <c r="Y62" s="60"/>
    </row>
    <row r="63" spans="1:27" hidden="1" x14ac:dyDescent="0.2">
      <c r="A63" s="69"/>
      <c r="B63" s="60" t="str">
        <f t="shared" si="12"/>
        <v>FY19</v>
      </c>
      <c r="C63" s="60"/>
      <c r="D63" s="60"/>
      <c r="E63" s="60"/>
      <c r="F63" s="60"/>
      <c r="G63" s="60"/>
      <c r="H63" s="60"/>
      <c r="I63" s="60"/>
      <c r="J63" s="61"/>
      <c r="K63" s="62"/>
      <c r="L63" s="60"/>
      <c r="M63" s="60"/>
      <c r="N63" s="60"/>
      <c r="O63" s="64"/>
      <c r="P63" s="64"/>
      <c r="Q63" s="66"/>
      <c r="R63" s="66"/>
      <c r="S63" s="66"/>
      <c r="T63" s="64"/>
      <c r="U63" s="64"/>
      <c r="V63" s="64"/>
      <c r="W63" s="64"/>
      <c r="X63" s="67"/>
      <c r="Y63" s="68"/>
    </row>
    <row r="64" spans="1:27" hidden="1" x14ac:dyDescent="0.2">
      <c r="A64" s="69"/>
      <c r="B64" s="60" t="str">
        <f t="shared" si="12"/>
        <v>FY20</v>
      </c>
      <c r="C64" s="60"/>
      <c r="D64" s="60"/>
      <c r="E64" s="60"/>
      <c r="F64" s="60"/>
      <c r="G64" s="60"/>
      <c r="H64" s="60"/>
      <c r="I64" s="60"/>
      <c r="J64" s="61"/>
      <c r="K64" s="62"/>
      <c r="L64" s="60"/>
      <c r="M64" s="60"/>
      <c r="N64" s="60"/>
      <c r="O64" s="60"/>
      <c r="P64" s="60"/>
      <c r="Q64" s="60"/>
      <c r="R64" s="60"/>
      <c r="S64" s="60"/>
      <c r="T64" s="60"/>
      <c r="U64" s="60"/>
      <c r="V64" s="60"/>
      <c r="W64" s="60"/>
      <c r="X64" s="60"/>
      <c r="Y64" s="60"/>
    </row>
    <row r="65" spans="1:25" hidden="1" x14ac:dyDescent="0.2">
      <c r="A65" s="69"/>
      <c r="B65" s="60" t="str">
        <f t="shared" si="12"/>
        <v>FY21</v>
      </c>
      <c r="C65" s="64"/>
      <c r="D65" s="60"/>
      <c r="E65" s="60"/>
      <c r="F65" s="60"/>
      <c r="G65" s="64"/>
      <c r="H65" s="60"/>
      <c r="I65" s="60"/>
      <c r="J65" s="61"/>
      <c r="K65" s="62"/>
      <c r="L65" s="60"/>
      <c r="M65" s="60"/>
      <c r="N65" s="60"/>
      <c r="O65" s="60"/>
      <c r="P65" s="60"/>
      <c r="Q65" s="60"/>
      <c r="R65" s="60"/>
      <c r="S65" s="60"/>
      <c r="T65" s="60"/>
      <c r="U65" s="60"/>
      <c r="V65" s="60"/>
      <c r="W65" s="60"/>
      <c r="X65" s="60"/>
      <c r="Y65" s="60"/>
    </row>
    <row r="66" spans="1:25" hidden="1" x14ac:dyDescent="0.2">
      <c r="A66" s="69"/>
      <c r="B66" s="60" t="str">
        <f t="shared" si="12"/>
        <v>FY22</v>
      </c>
      <c r="C66" s="64"/>
      <c r="D66" s="60"/>
      <c r="E66" s="60"/>
      <c r="F66" s="60"/>
      <c r="G66" s="64"/>
      <c r="H66" s="60"/>
      <c r="I66" s="60"/>
      <c r="J66" s="61"/>
      <c r="K66" s="62"/>
      <c r="L66" s="60"/>
      <c r="M66" s="60"/>
      <c r="N66" s="60"/>
      <c r="O66" s="60"/>
      <c r="P66" s="60"/>
      <c r="Q66" s="60"/>
      <c r="R66" s="60"/>
      <c r="S66" s="60"/>
      <c r="T66" s="60"/>
      <c r="U66" s="60"/>
      <c r="V66" s="60"/>
      <c r="W66" s="60"/>
      <c r="X66" s="60"/>
      <c r="Y66" s="60"/>
    </row>
    <row r="67" spans="1:25" hidden="1" x14ac:dyDescent="0.2">
      <c r="A67" s="69"/>
      <c r="B67" s="60" t="str">
        <f t="shared" si="12"/>
        <v>FY23</v>
      </c>
      <c r="C67" s="64"/>
      <c r="D67" s="60"/>
      <c r="E67" s="60"/>
      <c r="F67" s="60"/>
      <c r="G67" s="64"/>
      <c r="H67" s="60"/>
      <c r="I67" s="60"/>
      <c r="J67" s="61"/>
      <c r="K67" s="62"/>
      <c r="L67" s="60"/>
      <c r="M67" s="60"/>
      <c r="N67" s="60"/>
      <c r="O67" s="60"/>
      <c r="P67" s="60"/>
      <c r="Q67" s="60"/>
      <c r="R67" s="60"/>
      <c r="S67" s="60"/>
      <c r="T67" s="60"/>
      <c r="U67" s="60"/>
      <c r="V67" s="60"/>
      <c r="W67" s="60"/>
      <c r="X67" s="60"/>
      <c r="Y67" s="60"/>
    </row>
    <row r="68" spans="1:25" hidden="1" x14ac:dyDescent="0.2">
      <c r="A68" s="69"/>
      <c r="B68" s="60" t="str">
        <f t="shared" si="12"/>
        <v>FY24</v>
      </c>
      <c r="C68" s="64"/>
      <c r="D68" s="60"/>
      <c r="E68" s="60"/>
      <c r="F68" s="60"/>
      <c r="G68" s="64"/>
      <c r="H68" s="60"/>
      <c r="I68" s="60"/>
      <c r="J68" s="61"/>
      <c r="K68" s="62"/>
      <c r="L68" s="60"/>
      <c r="M68" s="60"/>
      <c r="N68" s="60"/>
      <c r="O68" s="60"/>
      <c r="P68" s="60"/>
      <c r="Q68" s="60"/>
      <c r="R68" s="60"/>
      <c r="S68" s="60"/>
      <c r="T68" s="60"/>
      <c r="U68" s="60"/>
      <c r="V68" s="60"/>
      <c r="W68" s="60"/>
      <c r="X68" s="60"/>
      <c r="Y68" s="60"/>
    </row>
    <row r="69" spans="1:25" hidden="1" x14ac:dyDescent="0.2">
      <c r="A69" s="69"/>
      <c r="B69" s="60" t="str">
        <f t="shared" si="12"/>
        <v>FY25</v>
      </c>
      <c r="C69" s="64"/>
      <c r="D69" s="60"/>
      <c r="E69" s="60"/>
      <c r="F69" s="60"/>
      <c r="G69" s="64"/>
      <c r="H69" s="60"/>
      <c r="I69" s="60"/>
      <c r="J69" s="61"/>
      <c r="K69" s="62"/>
      <c r="L69" s="60"/>
      <c r="M69" s="60"/>
      <c r="N69" s="60"/>
      <c r="O69" s="60"/>
      <c r="P69" s="60"/>
      <c r="Q69" s="60"/>
      <c r="R69" s="60"/>
      <c r="S69" s="60"/>
      <c r="T69" s="60"/>
      <c r="U69" s="60"/>
      <c r="V69" s="60"/>
      <c r="W69" s="60"/>
      <c r="X69" s="60"/>
      <c r="Y69" s="60"/>
    </row>
    <row r="70" spans="1:25" hidden="1" x14ac:dyDescent="0.2">
      <c r="A70" s="69"/>
      <c r="B70" s="60" t="str">
        <f t="shared" si="12"/>
        <v>FY26</v>
      </c>
      <c r="C70" s="64"/>
      <c r="D70" s="60"/>
      <c r="E70" s="60"/>
      <c r="F70" s="60"/>
      <c r="G70" s="64"/>
      <c r="H70" s="60"/>
      <c r="I70" s="60"/>
      <c r="J70" s="61"/>
      <c r="K70" s="62"/>
      <c r="L70" s="60"/>
      <c r="M70" s="60"/>
      <c r="N70" s="60"/>
      <c r="O70" s="60"/>
      <c r="P70" s="60"/>
      <c r="Q70" s="60"/>
      <c r="R70" s="60"/>
      <c r="S70" s="60"/>
      <c r="T70" s="60"/>
      <c r="U70" s="60"/>
      <c r="V70" s="60"/>
      <c r="W70" s="60"/>
      <c r="X70" s="60"/>
      <c r="Y70" s="60"/>
    </row>
    <row r="71" spans="1:25" hidden="1" x14ac:dyDescent="0.2">
      <c r="A71" s="69"/>
      <c r="B71" s="60" t="str">
        <f t="shared" si="12"/>
        <v>FY27</v>
      </c>
      <c r="C71" s="64"/>
      <c r="D71" s="60"/>
      <c r="E71" s="64"/>
      <c r="F71" s="64"/>
      <c r="G71" s="64"/>
      <c r="H71" s="60"/>
      <c r="I71" s="60"/>
      <c r="J71" s="61"/>
      <c r="K71" s="62"/>
      <c r="L71" s="60"/>
      <c r="M71" s="60"/>
      <c r="N71" s="60"/>
      <c r="O71" s="60"/>
      <c r="P71" s="60"/>
      <c r="Q71" s="60"/>
      <c r="R71" s="60"/>
      <c r="S71" s="60"/>
      <c r="T71" s="60"/>
      <c r="U71" s="60"/>
      <c r="V71" s="60"/>
      <c r="W71" s="60"/>
      <c r="X71" s="60"/>
      <c r="Y71" s="60"/>
    </row>
    <row r="72" spans="1:25" hidden="1" x14ac:dyDescent="0.2">
      <c r="A72" s="69"/>
      <c r="B72" s="60" t="str">
        <f t="shared" si="12"/>
        <v>FY28</v>
      </c>
      <c r="C72" s="64"/>
      <c r="D72" s="60"/>
      <c r="E72" s="64"/>
      <c r="F72" s="64"/>
      <c r="G72" s="64"/>
      <c r="H72" s="60"/>
      <c r="I72" s="60"/>
      <c r="J72" s="61"/>
      <c r="K72" s="62"/>
      <c r="L72" s="60"/>
      <c r="M72" s="60"/>
      <c r="N72" s="60"/>
      <c r="O72" s="60"/>
      <c r="P72" s="60"/>
      <c r="Q72" s="60"/>
      <c r="R72" s="60"/>
      <c r="S72" s="60"/>
      <c r="T72" s="60"/>
      <c r="U72" s="60"/>
      <c r="V72" s="60"/>
      <c r="W72" s="60"/>
      <c r="X72" s="60"/>
      <c r="Y72" s="60"/>
    </row>
    <row r="73" spans="1:25" hidden="1" x14ac:dyDescent="0.2">
      <c r="A73" s="69"/>
      <c r="B73" s="60" t="str">
        <f t="shared" si="12"/>
        <v>FY29</v>
      </c>
      <c r="C73" s="64"/>
      <c r="D73" s="60"/>
      <c r="E73" s="64"/>
      <c r="F73" s="64"/>
      <c r="G73" s="64"/>
      <c r="H73" s="60"/>
      <c r="I73" s="60"/>
      <c r="J73" s="61"/>
      <c r="K73" s="62"/>
      <c r="L73" s="60"/>
      <c r="M73" s="60"/>
      <c r="N73" s="60"/>
      <c r="O73" s="60"/>
      <c r="P73" s="60"/>
      <c r="Q73" s="60"/>
      <c r="R73" s="60"/>
      <c r="S73" s="60"/>
      <c r="T73" s="60"/>
      <c r="U73" s="60"/>
      <c r="V73" s="60"/>
      <c r="W73" s="60"/>
      <c r="X73" s="60"/>
      <c r="Y73" s="60"/>
    </row>
    <row r="74" spans="1:25" hidden="1" x14ac:dyDescent="0.2">
      <c r="A74" s="69"/>
      <c r="B74" s="60" t="str">
        <f t="shared" si="12"/>
        <v>FY30</v>
      </c>
      <c r="C74" s="64"/>
      <c r="D74" s="60"/>
      <c r="E74" s="64"/>
      <c r="F74" s="64"/>
      <c r="G74" s="64"/>
      <c r="H74" s="60"/>
      <c r="I74" s="60"/>
      <c r="J74" s="61"/>
      <c r="K74" s="62"/>
      <c r="L74" s="60"/>
      <c r="M74" s="60"/>
      <c r="N74" s="60"/>
      <c r="O74" s="60"/>
      <c r="P74" s="60"/>
      <c r="Q74" s="60"/>
      <c r="R74" s="60"/>
      <c r="S74" s="60"/>
      <c r="T74" s="60"/>
      <c r="U74" s="60"/>
      <c r="V74" s="60"/>
      <c r="W74" s="60"/>
      <c r="X74" s="60"/>
      <c r="Y74" s="60"/>
    </row>
    <row r="75" spans="1:25" hidden="1" x14ac:dyDescent="0.2">
      <c r="A75" s="69"/>
      <c r="B75" s="60" t="str">
        <f t="shared" si="12"/>
        <v>FY31</v>
      </c>
      <c r="C75" s="64"/>
      <c r="D75" s="60"/>
      <c r="E75" s="64"/>
      <c r="F75" s="64"/>
      <c r="G75" s="64"/>
      <c r="H75" s="60"/>
      <c r="I75" s="60"/>
      <c r="J75" s="61"/>
      <c r="K75" s="62"/>
      <c r="L75" s="60"/>
      <c r="M75" s="60"/>
      <c r="N75" s="60"/>
      <c r="O75" s="60"/>
      <c r="P75" s="60"/>
      <c r="Q75" s="60"/>
      <c r="R75" s="60"/>
      <c r="S75" s="60"/>
      <c r="T75" s="60"/>
      <c r="U75" s="60"/>
      <c r="V75" s="60"/>
      <c r="W75" s="60"/>
      <c r="X75" s="60"/>
      <c r="Y75" s="60"/>
    </row>
    <row r="76" spans="1:25" hidden="1" x14ac:dyDescent="0.2">
      <c r="A76" s="69"/>
      <c r="B76" s="60" t="str">
        <f t="shared" si="12"/>
        <v>FY32</v>
      </c>
      <c r="C76" s="64"/>
      <c r="D76" s="60"/>
      <c r="E76" s="64"/>
      <c r="F76" s="64"/>
      <c r="G76" s="64"/>
      <c r="H76" s="60"/>
      <c r="I76" s="60"/>
      <c r="J76" s="61"/>
      <c r="K76" s="62"/>
      <c r="L76" s="60"/>
      <c r="M76" s="60"/>
      <c r="N76" s="60"/>
      <c r="O76" s="60"/>
      <c r="P76" s="60"/>
      <c r="Q76" s="60"/>
      <c r="R76" s="60"/>
      <c r="S76" s="60"/>
      <c r="T76" s="60"/>
      <c r="U76" s="60"/>
      <c r="V76" s="60"/>
      <c r="W76" s="60"/>
      <c r="X76" s="60"/>
      <c r="Y76" s="60"/>
    </row>
    <row r="77" spans="1:25" hidden="1" x14ac:dyDescent="0.2">
      <c r="A77" s="69"/>
      <c r="B77" s="60" t="str">
        <f t="shared" si="12"/>
        <v>FY33</v>
      </c>
      <c r="C77" s="64"/>
      <c r="D77" s="60"/>
      <c r="E77" s="64"/>
      <c r="F77" s="64"/>
      <c r="G77" s="64"/>
      <c r="H77" s="60"/>
      <c r="I77" s="60"/>
      <c r="J77" s="61"/>
      <c r="K77" s="62"/>
      <c r="L77" s="60"/>
      <c r="M77" s="60"/>
      <c r="N77" s="60"/>
      <c r="O77" s="60"/>
      <c r="P77" s="60"/>
      <c r="Q77" s="60"/>
      <c r="R77" s="60"/>
      <c r="S77" s="60"/>
      <c r="T77" s="60"/>
      <c r="U77" s="60"/>
      <c r="V77" s="60"/>
      <c r="W77" s="60"/>
      <c r="X77" s="60"/>
      <c r="Y77" s="60"/>
    </row>
    <row r="78" spans="1:25" hidden="1" x14ac:dyDescent="0.2">
      <c r="A78" s="69"/>
      <c r="B78" s="60" t="str">
        <f t="shared" si="12"/>
        <v>FY34</v>
      </c>
      <c r="C78" s="64"/>
      <c r="D78" s="60"/>
      <c r="E78" s="64"/>
      <c r="F78" s="64"/>
      <c r="G78" s="64"/>
      <c r="H78" s="60"/>
      <c r="I78" s="60"/>
      <c r="J78" s="61"/>
      <c r="K78" s="62"/>
      <c r="L78" s="60"/>
      <c r="M78" s="60"/>
      <c r="N78" s="60"/>
      <c r="O78" s="60"/>
      <c r="P78" s="60"/>
      <c r="Q78" s="60"/>
      <c r="R78" s="60"/>
      <c r="S78" s="60"/>
      <c r="T78" s="60"/>
      <c r="U78" s="60"/>
      <c r="V78" s="60"/>
      <c r="W78" s="60"/>
      <c r="X78" s="60"/>
      <c r="Y78" s="60"/>
    </row>
    <row r="79" spans="1:25" x14ac:dyDescent="0.2">
      <c r="A79" s="69"/>
      <c r="B79" s="64"/>
      <c r="C79" s="64"/>
      <c r="D79" s="64"/>
      <c r="E79" s="64"/>
      <c r="F79" s="64"/>
      <c r="G79" s="64"/>
      <c r="H79" s="60"/>
      <c r="I79" s="60"/>
      <c r="J79" s="61"/>
      <c r="K79" s="62"/>
      <c r="L79" s="60"/>
      <c r="M79" s="60"/>
      <c r="N79" s="60"/>
      <c r="O79" s="60"/>
      <c r="P79" s="60"/>
      <c r="Q79" s="60"/>
      <c r="R79" s="60"/>
      <c r="S79" s="60"/>
      <c r="T79" s="60"/>
      <c r="U79" s="60"/>
      <c r="V79" s="60"/>
      <c r="W79" s="60"/>
      <c r="X79" s="60"/>
      <c r="Y79" s="60"/>
    </row>
    <row r="80" spans="1:25" x14ac:dyDescent="0.2">
      <c r="A80" s="69"/>
      <c r="B80" s="64"/>
      <c r="C80" s="64"/>
      <c r="D80" s="64"/>
      <c r="E80" s="64"/>
      <c r="F80" s="64"/>
      <c r="G80" s="64"/>
      <c r="H80" s="60"/>
      <c r="I80" s="60"/>
      <c r="J80" s="61"/>
      <c r="K80" s="62"/>
      <c r="L80" s="60"/>
      <c r="M80" s="60"/>
      <c r="N80" s="60"/>
      <c r="O80" s="60"/>
      <c r="P80" s="60"/>
      <c r="Q80" s="60"/>
      <c r="R80" s="60"/>
      <c r="S80" s="60"/>
      <c r="T80" s="60"/>
      <c r="U80" s="60"/>
      <c r="V80" s="60"/>
      <c r="W80" s="60"/>
      <c r="X80" s="60"/>
      <c r="Y80" s="60"/>
    </row>
    <row r="81" spans="1:25" x14ac:dyDescent="0.2">
      <c r="A81" s="69"/>
      <c r="B81" s="64"/>
      <c r="C81" s="64"/>
      <c r="D81" s="64"/>
      <c r="E81" s="64"/>
      <c r="F81" s="64"/>
      <c r="G81" s="64"/>
      <c r="H81" s="60"/>
      <c r="I81" s="60"/>
      <c r="J81" s="61"/>
      <c r="K81" s="62"/>
      <c r="L81" s="60"/>
      <c r="M81" s="60"/>
      <c r="N81" s="60"/>
      <c r="O81" s="60"/>
      <c r="P81" s="60"/>
      <c r="Q81" s="60"/>
      <c r="R81" s="60"/>
      <c r="S81" s="60"/>
      <c r="T81" s="60"/>
      <c r="U81" s="60"/>
      <c r="V81" s="60"/>
      <c r="W81" s="60"/>
      <c r="X81" s="60"/>
      <c r="Y81" s="60"/>
    </row>
    <row r="82" spans="1:25" x14ac:dyDescent="0.2">
      <c r="A82" s="69"/>
      <c r="B82" s="64"/>
      <c r="C82" s="64"/>
      <c r="D82" s="64"/>
      <c r="E82" s="64"/>
      <c r="F82" s="64"/>
      <c r="G82" s="64"/>
      <c r="H82" s="60"/>
      <c r="I82" s="60"/>
      <c r="J82" s="61"/>
      <c r="K82" s="62"/>
      <c r="L82" s="60"/>
      <c r="M82" s="60"/>
      <c r="N82" s="60"/>
      <c r="O82" s="60"/>
      <c r="P82" s="60"/>
      <c r="Q82" s="60"/>
      <c r="R82" s="60"/>
      <c r="S82" s="60"/>
      <c r="T82" s="60"/>
      <c r="U82" s="60"/>
      <c r="V82" s="60"/>
      <c r="W82" s="60"/>
      <c r="X82" s="60"/>
      <c r="Y82" s="60"/>
    </row>
    <row r="83" spans="1:25" x14ac:dyDescent="0.2">
      <c r="A83" s="69"/>
      <c r="B83" s="64"/>
      <c r="C83" s="64"/>
      <c r="D83" s="64"/>
      <c r="E83" s="64"/>
      <c r="F83" s="64"/>
      <c r="G83" s="64"/>
      <c r="H83" s="60"/>
      <c r="I83" s="60"/>
      <c r="J83" s="61"/>
      <c r="K83" s="62"/>
      <c r="L83" s="60"/>
      <c r="M83" s="60"/>
      <c r="N83" s="60"/>
      <c r="O83" s="60"/>
      <c r="P83" s="60"/>
      <c r="Q83" s="60"/>
      <c r="R83" s="60"/>
      <c r="S83" s="60"/>
      <c r="T83" s="60"/>
      <c r="U83" s="60"/>
      <c r="V83" s="60"/>
      <c r="W83" s="60"/>
      <c r="X83" s="60"/>
      <c r="Y83" s="60"/>
    </row>
    <row r="84" spans="1:25" x14ac:dyDescent="0.2">
      <c r="A84" s="69"/>
      <c r="B84" s="64"/>
      <c r="C84" s="64"/>
      <c r="D84" s="64"/>
      <c r="E84" s="64"/>
      <c r="F84" s="64"/>
      <c r="G84" s="64"/>
      <c r="H84" s="60"/>
      <c r="I84" s="60"/>
      <c r="J84" s="61"/>
      <c r="K84" s="62"/>
      <c r="L84" s="60"/>
      <c r="M84" s="60"/>
      <c r="N84" s="60"/>
      <c r="O84" s="60"/>
      <c r="P84" s="60"/>
      <c r="Q84" s="60"/>
      <c r="R84" s="60"/>
      <c r="S84" s="60"/>
      <c r="T84" s="60"/>
      <c r="U84" s="60"/>
      <c r="V84" s="60"/>
      <c r="W84" s="60"/>
      <c r="X84" s="60"/>
      <c r="Y84" s="60"/>
    </row>
    <row r="85" spans="1:25" x14ac:dyDescent="0.2">
      <c r="A85" s="69"/>
      <c r="B85" s="64"/>
      <c r="C85" s="64"/>
      <c r="D85" s="64"/>
      <c r="E85" s="64"/>
      <c r="F85" s="64"/>
      <c r="G85" s="64"/>
      <c r="H85" s="60"/>
      <c r="I85" s="60"/>
      <c r="J85" s="61"/>
      <c r="K85" s="62"/>
      <c r="L85" s="60"/>
      <c r="M85" s="60"/>
      <c r="N85" s="60"/>
      <c r="O85" s="60"/>
      <c r="P85" s="60"/>
      <c r="Q85" s="60"/>
      <c r="R85" s="60"/>
      <c r="S85" s="60"/>
      <c r="T85" s="60"/>
      <c r="U85" s="60"/>
      <c r="V85" s="60"/>
      <c r="W85" s="60"/>
      <c r="X85" s="60"/>
      <c r="Y85" s="60"/>
    </row>
    <row r="86" spans="1:25" x14ac:dyDescent="0.2">
      <c r="A86" s="69"/>
      <c r="B86" s="64"/>
      <c r="C86" s="64"/>
      <c r="D86" s="64"/>
      <c r="E86" s="64"/>
      <c r="F86" s="64"/>
      <c r="G86" s="64"/>
      <c r="H86" s="60"/>
      <c r="I86" s="60"/>
      <c r="J86" s="61"/>
      <c r="K86" s="62"/>
      <c r="L86" s="60"/>
      <c r="M86" s="60"/>
      <c r="N86" s="60"/>
      <c r="O86" s="60"/>
      <c r="P86" s="60"/>
      <c r="Q86" s="60"/>
      <c r="R86" s="60"/>
      <c r="S86" s="60"/>
      <c r="T86" s="60"/>
      <c r="U86" s="60"/>
      <c r="V86" s="60"/>
      <c r="W86" s="60"/>
      <c r="X86" s="60"/>
      <c r="Y86" s="60"/>
    </row>
    <row r="87" spans="1:25" x14ac:dyDescent="0.2">
      <c r="A87" s="69"/>
      <c r="B87" s="64"/>
      <c r="C87" s="64"/>
      <c r="D87" s="64"/>
      <c r="E87" s="64"/>
      <c r="F87" s="64"/>
      <c r="G87" s="64"/>
      <c r="H87" s="60"/>
      <c r="I87" s="60"/>
      <c r="J87" s="61"/>
      <c r="K87" s="62"/>
      <c r="L87" s="60"/>
      <c r="M87" s="60"/>
      <c r="N87" s="60"/>
      <c r="O87" s="60"/>
      <c r="P87" s="60"/>
      <c r="Q87" s="60"/>
      <c r="R87" s="60"/>
      <c r="S87" s="60"/>
      <c r="T87" s="60"/>
      <c r="U87" s="60"/>
      <c r="V87" s="60"/>
      <c r="W87" s="60"/>
      <c r="X87" s="60"/>
      <c r="Y87" s="60"/>
    </row>
    <row r="88" spans="1:25" x14ac:dyDescent="0.2">
      <c r="A88" s="69"/>
      <c r="B88" s="64"/>
      <c r="C88" s="64"/>
      <c r="D88" s="64"/>
      <c r="E88" s="64"/>
      <c r="F88" s="64"/>
      <c r="G88" s="64"/>
      <c r="H88" s="60"/>
      <c r="I88" s="60"/>
      <c r="J88" s="61"/>
      <c r="K88" s="62"/>
      <c r="L88" s="60"/>
      <c r="M88" s="60"/>
      <c r="N88" s="60"/>
      <c r="O88" s="60"/>
      <c r="P88" s="60"/>
      <c r="Q88" s="60"/>
      <c r="R88" s="60"/>
      <c r="S88" s="60"/>
      <c r="T88" s="60"/>
      <c r="U88" s="60"/>
      <c r="V88" s="60"/>
      <c r="W88" s="60"/>
      <c r="X88" s="60"/>
      <c r="Y88" s="60"/>
    </row>
    <row r="89" spans="1:25" x14ac:dyDescent="0.2">
      <c r="A89" s="70"/>
      <c r="B89" s="51"/>
      <c r="C89" s="51"/>
      <c r="D89" s="51"/>
      <c r="E89" s="64"/>
      <c r="F89" s="64"/>
      <c r="G89" s="51"/>
      <c r="H89" s="60"/>
      <c r="I89" s="71"/>
      <c r="J89" s="61"/>
      <c r="K89" s="72"/>
      <c r="L89" s="71"/>
      <c r="M89" s="71"/>
      <c r="N89" s="71"/>
      <c r="O89" s="71"/>
      <c r="P89" s="71"/>
      <c r="Q89" s="71"/>
      <c r="R89" s="71"/>
      <c r="S89" s="71"/>
      <c r="T89" s="71"/>
      <c r="U89" s="71"/>
      <c r="V89" s="71"/>
      <c r="W89" s="71"/>
      <c r="X89" s="71"/>
      <c r="Y89" s="71"/>
    </row>
    <row r="90" spans="1:25" x14ac:dyDescent="0.2">
      <c r="A90" s="69"/>
      <c r="B90" s="64"/>
      <c r="C90" s="64"/>
      <c r="D90" s="64"/>
      <c r="E90" s="64"/>
      <c r="F90" s="64"/>
      <c r="G90" s="64"/>
      <c r="H90" s="60"/>
      <c r="I90" s="60"/>
      <c r="J90" s="61"/>
      <c r="K90" s="62"/>
      <c r="L90" s="60"/>
      <c r="M90" s="60"/>
      <c r="N90" s="60"/>
      <c r="O90" s="60"/>
      <c r="P90" s="60"/>
      <c r="Q90" s="60"/>
      <c r="R90" s="60"/>
      <c r="S90" s="60"/>
      <c r="T90" s="60"/>
      <c r="U90" s="60"/>
      <c r="V90" s="60"/>
      <c r="W90" s="60"/>
      <c r="X90" s="60"/>
      <c r="Y90" s="60"/>
    </row>
    <row r="91" spans="1:25" x14ac:dyDescent="0.2">
      <c r="A91" s="69"/>
      <c r="B91" s="64"/>
      <c r="C91" s="64"/>
      <c r="D91" s="64"/>
      <c r="E91" s="64"/>
      <c r="F91" s="64"/>
      <c r="G91" s="64"/>
      <c r="H91" s="60"/>
      <c r="I91" s="60"/>
      <c r="J91" s="61"/>
      <c r="K91" s="62"/>
      <c r="L91" s="60"/>
      <c r="M91" s="60"/>
      <c r="N91" s="60"/>
      <c r="O91" s="60"/>
      <c r="P91" s="60"/>
      <c r="Q91" s="60"/>
      <c r="R91" s="60"/>
      <c r="S91" s="60"/>
      <c r="T91" s="60"/>
      <c r="U91" s="60"/>
      <c r="V91" s="60"/>
      <c r="W91" s="60"/>
      <c r="X91" s="60"/>
      <c r="Y91" s="60"/>
    </row>
    <row r="92" spans="1:25" x14ac:dyDescent="0.2">
      <c r="A92" s="69"/>
      <c r="B92" s="64"/>
      <c r="C92" s="64"/>
      <c r="D92" s="64"/>
      <c r="E92" s="64"/>
      <c r="F92" s="64"/>
      <c r="G92" s="64"/>
      <c r="H92" s="60"/>
      <c r="I92" s="60"/>
      <c r="J92" s="61"/>
      <c r="K92" s="62"/>
      <c r="L92" s="60"/>
      <c r="M92" s="60"/>
      <c r="N92" s="60"/>
      <c r="O92" s="60"/>
      <c r="P92" s="60"/>
      <c r="Q92" s="60"/>
      <c r="R92" s="60"/>
      <c r="S92" s="60"/>
      <c r="T92" s="60"/>
      <c r="U92" s="60"/>
      <c r="V92" s="60"/>
      <c r="W92" s="60"/>
      <c r="X92" s="60"/>
      <c r="Y92" s="60"/>
    </row>
    <row r="93" spans="1:25" x14ac:dyDescent="0.2">
      <c r="A93" s="69"/>
      <c r="B93" s="64"/>
      <c r="C93" s="64"/>
      <c r="D93" s="64"/>
      <c r="E93" s="64"/>
      <c r="F93" s="64"/>
      <c r="G93" s="64"/>
      <c r="H93" s="60"/>
      <c r="I93" s="60"/>
      <c r="J93" s="61"/>
      <c r="K93" s="62"/>
      <c r="L93" s="60"/>
      <c r="M93" s="60"/>
      <c r="N93" s="60"/>
      <c r="O93" s="60"/>
      <c r="P93" s="60"/>
      <c r="Q93" s="60"/>
      <c r="R93" s="60"/>
      <c r="S93" s="60"/>
      <c r="T93" s="60"/>
      <c r="U93" s="60"/>
      <c r="V93" s="60"/>
      <c r="W93" s="60"/>
      <c r="X93" s="60"/>
      <c r="Y93" s="60"/>
    </row>
    <row r="94" spans="1:25" x14ac:dyDescent="0.2">
      <c r="A94" s="69"/>
      <c r="B94" s="64"/>
      <c r="C94" s="64"/>
      <c r="D94" s="64"/>
      <c r="E94" s="64"/>
      <c r="F94" s="64"/>
      <c r="G94" s="64"/>
      <c r="H94" s="60"/>
      <c r="I94" s="60"/>
      <c r="J94" s="61"/>
      <c r="K94" s="62"/>
      <c r="L94" s="60"/>
      <c r="M94" s="60"/>
      <c r="N94" s="60"/>
      <c r="O94" s="60"/>
      <c r="P94" s="60"/>
      <c r="Q94" s="60"/>
      <c r="R94" s="60"/>
      <c r="S94" s="60"/>
      <c r="T94" s="60"/>
      <c r="U94" s="60"/>
      <c r="V94" s="60"/>
      <c r="W94" s="60"/>
      <c r="X94" s="60"/>
      <c r="Y94" s="60"/>
    </row>
    <row r="95" spans="1:25" x14ac:dyDescent="0.2">
      <c r="A95" s="69"/>
      <c r="B95" s="64"/>
      <c r="C95" s="64"/>
      <c r="D95" s="64"/>
      <c r="E95" s="64"/>
      <c r="F95" s="64"/>
      <c r="G95" s="64"/>
      <c r="H95" s="60"/>
      <c r="I95" s="60"/>
      <c r="J95" s="61"/>
      <c r="K95" s="62"/>
      <c r="L95" s="60"/>
      <c r="M95" s="60"/>
      <c r="N95" s="60"/>
      <c r="O95" s="60"/>
      <c r="P95" s="60"/>
      <c r="Q95" s="60"/>
      <c r="R95" s="60"/>
      <c r="S95" s="60"/>
      <c r="T95" s="60"/>
      <c r="U95" s="60"/>
      <c r="V95" s="60"/>
      <c r="W95" s="60"/>
      <c r="X95" s="60"/>
      <c r="Y95" s="60"/>
    </row>
    <row r="96" spans="1:25" x14ac:dyDescent="0.2">
      <c r="A96" s="69"/>
      <c r="B96" s="64"/>
      <c r="C96" s="64"/>
      <c r="D96" s="64"/>
      <c r="E96" s="64"/>
      <c r="F96" s="64"/>
      <c r="G96" s="64"/>
      <c r="H96" s="60"/>
      <c r="I96" s="60"/>
      <c r="J96" s="61"/>
      <c r="K96" s="62"/>
      <c r="L96" s="60"/>
      <c r="M96" s="60"/>
      <c r="N96" s="60"/>
      <c r="O96" s="60"/>
      <c r="P96" s="60"/>
      <c r="Q96" s="60"/>
      <c r="R96" s="60"/>
      <c r="S96" s="60"/>
      <c r="T96" s="60"/>
      <c r="U96" s="60"/>
      <c r="V96" s="60"/>
      <c r="W96" s="60"/>
      <c r="X96" s="60"/>
      <c r="Y96" s="60"/>
    </row>
    <row r="97" spans="1:25" x14ac:dyDescent="0.2">
      <c r="A97" s="69"/>
      <c r="B97" s="64"/>
      <c r="C97" s="64"/>
      <c r="D97" s="64"/>
      <c r="E97" s="64"/>
      <c r="F97" s="64"/>
      <c r="G97" s="64"/>
      <c r="H97" s="60"/>
      <c r="I97" s="60"/>
      <c r="J97" s="61"/>
      <c r="K97" s="62"/>
      <c r="L97" s="60"/>
      <c r="M97" s="60"/>
      <c r="N97" s="60"/>
      <c r="O97" s="60"/>
      <c r="P97" s="60"/>
      <c r="Q97" s="60"/>
      <c r="R97" s="60"/>
      <c r="S97" s="60"/>
      <c r="T97" s="60"/>
      <c r="U97" s="60"/>
      <c r="V97" s="60"/>
      <c r="W97" s="60"/>
      <c r="X97" s="60"/>
      <c r="Y97" s="60"/>
    </row>
    <row r="98" spans="1:25" x14ac:dyDescent="0.2">
      <c r="A98" s="69"/>
      <c r="B98" s="64"/>
      <c r="C98" s="64"/>
      <c r="D98" s="64"/>
      <c r="E98" s="64"/>
      <c r="F98" s="64"/>
      <c r="G98" s="64"/>
      <c r="H98" s="60"/>
      <c r="I98" s="60"/>
      <c r="J98" s="61"/>
      <c r="K98" s="62"/>
      <c r="L98" s="60"/>
      <c r="M98" s="60"/>
      <c r="N98" s="60"/>
      <c r="O98" s="60"/>
      <c r="P98" s="60"/>
      <c r="Q98" s="60"/>
      <c r="R98" s="60"/>
      <c r="S98" s="60"/>
      <c r="T98" s="60"/>
      <c r="U98" s="60"/>
      <c r="V98" s="60"/>
      <c r="W98" s="60"/>
      <c r="X98" s="60"/>
      <c r="Y98" s="60"/>
    </row>
    <row r="99" spans="1:25" x14ac:dyDescent="0.2">
      <c r="A99" s="69"/>
      <c r="B99" s="64"/>
      <c r="C99" s="64"/>
      <c r="D99" s="64"/>
      <c r="E99" s="64"/>
      <c r="F99" s="64"/>
      <c r="G99" s="64"/>
      <c r="H99" s="60"/>
      <c r="I99" s="60"/>
      <c r="J99" s="61"/>
      <c r="K99" s="62"/>
      <c r="L99" s="60"/>
      <c r="M99" s="60"/>
      <c r="N99" s="60"/>
      <c r="O99" s="60"/>
      <c r="P99" s="60"/>
      <c r="Q99" s="60"/>
      <c r="R99" s="60"/>
      <c r="S99" s="60"/>
      <c r="T99" s="60"/>
      <c r="U99" s="60"/>
      <c r="V99" s="60"/>
      <c r="W99" s="60"/>
      <c r="X99" s="60"/>
      <c r="Y99" s="60"/>
    </row>
    <row r="100" spans="1:25" x14ac:dyDescent="0.2">
      <c r="A100" s="69"/>
      <c r="B100" s="64"/>
      <c r="C100" s="64"/>
      <c r="D100" s="64"/>
      <c r="E100" s="64"/>
      <c r="F100" s="64"/>
      <c r="G100" s="64"/>
      <c r="H100" s="60"/>
      <c r="I100" s="60"/>
      <c r="J100" s="61"/>
      <c r="K100" s="62"/>
      <c r="L100" s="60"/>
      <c r="M100" s="60"/>
      <c r="N100" s="60"/>
      <c r="O100" s="60"/>
      <c r="P100" s="60"/>
      <c r="Q100" s="60"/>
      <c r="R100" s="60"/>
      <c r="S100" s="60"/>
      <c r="T100" s="60"/>
      <c r="U100" s="60"/>
      <c r="V100" s="60"/>
      <c r="W100" s="60"/>
      <c r="X100" s="60"/>
      <c r="Y100" s="60"/>
    </row>
    <row r="101" spans="1:25" x14ac:dyDescent="0.2">
      <c r="A101" s="69"/>
      <c r="B101" s="64"/>
      <c r="C101" s="64"/>
      <c r="D101" s="64"/>
      <c r="E101" s="64"/>
      <c r="F101" s="64"/>
      <c r="G101" s="64"/>
      <c r="H101" s="60"/>
      <c r="I101" s="60"/>
      <c r="J101" s="61"/>
      <c r="K101" s="62"/>
      <c r="L101" s="60"/>
      <c r="M101" s="60"/>
      <c r="N101" s="60"/>
      <c r="O101" s="60"/>
      <c r="P101" s="60"/>
      <c r="Q101" s="60"/>
      <c r="R101" s="60"/>
      <c r="S101" s="60"/>
      <c r="T101" s="60"/>
      <c r="U101" s="60"/>
      <c r="V101" s="60"/>
      <c r="W101" s="60"/>
      <c r="X101" s="60"/>
      <c r="Y101" s="60"/>
    </row>
    <row r="102" spans="1:25" x14ac:dyDescent="0.2">
      <c r="A102" s="69"/>
      <c r="B102" s="64"/>
      <c r="C102" s="64"/>
      <c r="D102" s="64"/>
      <c r="E102" s="64"/>
      <c r="F102" s="64"/>
      <c r="G102" s="64"/>
      <c r="H102" s="60"/>
      <c r="I102" s="60"/>
      <c r="J102" s="61"/>
      <c r="K102" s="62"/>
      <c r="L102" s="60"/>
      <c r="M102" s="60"/>
      <c r="N102" s="60"/>
      <c r="O102" s="60"/>
      <c r="P102" s="60"/>
      <c r="Q102" s="60"/>
      <c r="R102" s="60"/>
      <c r="S102" s="60"/>
      <c r="T102" s="60"/>
      <c r="U102" s="60"/>
      <c r="V102" s="60"/>
      <c r="W102" s="60"/>
      <c r="X102" s="60"/>
      <c r="Y102" s="60"/>
    </row>
    <row r="103" spans="1:25" x14ac:dyDescent="0.2">
      <c r="A103" s="69"/>
      <c r="B103" s="64"/>
      <c r="C103" s="64"/>
      <c r="D103" s="64"/>
      <c r="E103" s="64"/>
      <c r="F103" s="64"/>
      <c r="G103" s="64"/>
      <c r="H103" s="60"/>
      <c r="I103" s="60"/>
      <c r="J103" s="61"/>
      <c r="K103" s="62"/>
      <c r="L103" s="60"/>
      <c r="M103" s="60"/>
      <c r="N103" s="60"/>
      <c r="O103" s="60"/>
      <c r="P103" s="60"/>
      <c r="Q103" s="60"/>
      <c r="R103" s="60"/>
      <c r="S103" s="60"/>
      <c r="T103" s="60"/>
      <c r="U103" s="60"/>
      <c r="V103" s="60"/>
      <c r="W103" s="60"/>
      <c r="X103" s="60"/>
      <c r="Y103" s="60"/>
    </row>
    <row r="104" spans="1:25" x14ac:dyDescent="0.2">
      <c r="A104" s="69"/>
      <c r="B104" s="64"/>
      <c r="C104" s="64"/>
      <c r="D104" s="64"/>
      <c r="E104" s="64"/>
      <c r="F104" s="64"/>
      <c r="G104" s="64"/>
      <c r="H104" s="60"/>
      <c r="I104" s="60"/>
      <c r="J104" s="61"/>
      <c r="K104" s="62"/>
      <c r="L104" s="60"/>
      <c r="M104" s="60"/>
      <c r="N104" s="60"/>
      <c r="O104" s="60"/>
      <c r="P104" s="60"/>
      <c r="Q104" s="60"/>
      <c r="R104" s="60"/>
      <c r="S104" s="60"/>
      <c r="T104" s="60"/>
      <c r="U104" s="60"/>
      <c r="V104" s="60"/>
      <c r="W104" s="60"/>
      <c r="X104" s="60"/>
      <c r="Y104" s="60"/>
    </row>
    <row r="105" spans="1:25" x14ac:dyDescent="0.2">
      <c r="A105" s="69"/>
      <c r="B105" s="64"/>
      <c r="C105" s="64"/>
      <c r="D105" s="64"/>
      <c r="E105" s="64"/>
      <c r="F105" s="64"/>
      <c r="G105" s="64"/>
      <c r="H105" s="60"/>
      <c r="I105" s="60"/>
      <c r="J105" s="61"/>
      <c r="K105" s="62"/>
      <c r="L105" s="60"/>
      <c r="M105" s="60"/>
      <c r="N105" s="60"/>
      <c r="O105" s="60"/>
      <c r="P105" s="60"/>
      <c r="Q105" s="60"/>
      <c r="R105" s="60"/>
      <c r="S105" s="60"/>
      <c r="T105" s="60"/>
      <c r="U105" s="60"/>
      <c r="V105" s="60"/>
      <c r="W105" s="60"/>
      <c r="X105" s="60"/>
      <c r="Y105" s="60"/>
    </row>
    <row r="106" spans="1:25" x14ac:dyDescent="0.2">
      <c r="A106" s="69"/>
      <c r="B106" s="64"/>
      <c r="C106" s="64"/>
      <c r="D106" s="64"/>
      <c r="E106" s="64"/>
      <c r="F106" s="64"/>
      <c r="G106" s="64"/>
      <c r="H106" s="60"/>
      <c r="I106" s="60"/>
      <c r="J106" s="61"/>
      <c r="K106" s="62"/>
      <c r="L106" s="60"/>
      <c r="M106" s="60"/>
      <c r="N106" s="60"/>
      <c r="O106" s="60"/>
      <c r="P106" s="60"/>
      <c r="Q106" s="60"/>
      <c r="R106" s="60"/>
      <c r="S106" s="60"/>
      <c r="T106" s="60"/>
      <c r="U106" s="60"/>
      <c r="V106" s="60"/>
      <c r="W106" s="60"/>
      <c r="X106" s="60"/>
      <c r="Y106" s="60"/>
    </row>
    <row r="107" spans="1:25" x14ac:dyDescent="0.2">
      <c r="A107" s="69"/>
      <c r="B107" s="64"/>
      <c r="C107" s="64"/>
      <c r="D107" s="64"/>
      <c r="E107" s="64"/>
      <c r="F107" s="64"/>
      <c r="G107" s="64"/>
      <c r="H107" s="60"/>
      <c r="I107" s="60"/>
      <c r="J107" s="61"/>
      <c r="K107" s="62"/>
      <c r="L107" s="60"/>
      <c r="M107" s="60"/>
      <c r="N107" s="60"/>
      <c r="O107" s="60"/>
      <c r="P107" s="60"/>
      <c r="Q107" s="60"/>
      <c r="R107" s="60"/>
      <c r="S107" s="60"/>
      <c r="T107" s="60"/>
      <c r="U107" s="60"/>
      <c r="V107" s="60"/>
      <c r="W107" s="60"/>
      <c r="X107" s="60"/>
      <c r="Y107" s="60"/>
    </row>
    <row r="108" spans="1:25" x14ac:dyDescent="0.2">
      <c r="A108" s="69"/>
      <c r="B108" s="64"/>
      <c r="C108" s="64"/>
      <c r="D108" s="64"/>
      <c r="E108" s="64"/>
      <c r="F108" s="64"/>
      <c r="G108" s="64"/>
      <c r="H108" s="60"/>
      <c r="I108" s="60"/>
      <c r="J108" s="61"/>
      <c r="K108" s="62"/>
      <c r="L108" s="60"/>
      <c r="M108" s="60"/>
      <c r="N108" s="60"/>
      <c r="O108" s="60"/>
      <c r="P108" s="60"/>
      <c r="Q108" s="60"/>
      <c r="R108" s="60"/>
      <c r="S108" s="60"/>
      <c r="T108" s="60"/>
      <c r="U108" s="60"/>
      <c r="V108" s="60"/>
      <c r="W108" s="60"/>
      <c r="X108" s="60"/>
      <c r="Y108" s="60"/>
    </row>
    <row r="109" spans="1:25" x14ac:dyDescent="0.2">
      <c r="A109" s="69"/>
      <c r="B109" s="64"/>
      <c r="C109" s="64"/>
      <c r="D109" s="64"/>
      <c r="E109" s="64"/>
      <c r="F109" s="64"/>
      <c r="G109" s="64"/>
      <c r="H109" s="60"/>
      <c r="I109" s="60"/>
      <c r="J109" s="61"/>
      <c r="K109" s="62"/>
      <c r="L109" s="60"/>
      <c r="M109" s="60"/>
      <c r="N109" s="60"/>
      <c r="O109" s="60"/>
      <c r="P109" s="60"/>
      <c r="Q109" s="60"/>
      <c r="R109" s="60"/>
      <c r="S109" s="60"/>
      <c r="T109" s="60"/>
      <c r="U109" s="60"/>
      <c r="V109" s="60"/>
      <c r="W109" s="60"/>
      <c r="X109" s="60"/>
      <c r="Y109" s="60"/>
    </row>
    <row r="110" spans="1:25" x14ac:dyDescent="0.2">
      <c r="A110" s="69"/>
      <c r="B110" s="64"/>
      <c r="C110" s="64"/>
      <c r="D110" s="64"/>
      <c r="E110" s="64"/>
      <c r="F110" s="64"/>
      <c r="G110" s="64"/>
      <c r="H110" s="60"/>
      <c r="I110" s="60"/>
      <c r="J110" s="61"/>
      <c r="K110" s="62"/>
      <c r="L110" s="60"/>
      <c r="M110" s="60"/>
      <c r="N110" s="60"/>
      <c r="O110" s="60"/>
      <c r="P110" s="60"/>
      <c r="Q110" s="60"/>
      <c r="R110" s="60"/>
      <c r="S110" s="60"/>
      <c r="T110" s="60"/>
      <c r="U110" s="60"/>
      <c r="V110" s="60"/>
      <c r="W110" s="60"/>
      <c r="X110" s="60"/>
      <c r="Y110" s="60"/>
    </row>
    <row r="111" spans="1:25" x14ac:dyDescent="0.2">
      <c r="A111" s="69"/>
      <c r="B111" s="64"/>
      <c r="C111" s="64"/>
      <c r="D111" s="64"/>
      <c r="E111" s="64"/>
      <c r="F111" s="64"/>
      <c r="G111" s="64"/>
      <c r="H111" s="60"/>
      <c r="I111" s="60"/>
      <c r="J111" s="61"/>
      <c r="K111" s="62"/>
      <c r="L111" s="60"/>
      <c r="M111" s="60"/>
      <c r="N111" s="60"/>
      <c r="O111" s="60"/>
      <c r="P111" s="60"/>
      <c r="Q111" s="60"/>
      <c r="R111" s="60"/>
      <c r="S111" s="60"/>
      <c r="T111" s="60"/>
      <c r="U111" s="60"/>
      <c r="V111" s="60"/>
      <c r="W111" s="60"/>
      <c r="X111" s="60"/>
      <c r="Y111" s="60"/>
    </row>
    <row r="112" spans="1:25" x14ac:dyDescent="0.2">
      <c r="A112" s="69"/>
      <c r="B112" s="64"/>
      <c r="C112" s="64"/>
      <c r="D112" s="64"/>
      <c r="E112" s="64"/>
      <c r="F112" s="64"/>
      <c r="G112" s="64"/>
      <c r="H112" s="60"/>
      <c r="I112" s="60"/>
      <c r="J112" s="61"/>
      <c r="K112" s="62"/>
      <c r="L112" s="60"/>
      <c r="M112" s="60"/>
      <c r="N112" s="60"/>
      <c r="O112" s="60"/>
      <c r="P112" s="60"/>
      <c r="Q112" s="60"/>
      <c r="R112" s="60"/>
      <c r="S112" s="60"/>
      <c r="T112" s="60"/>
      <c r="U112" s="60"/>
      <c r="V112" s="60"/>
      <c r="W112" s="60"/>
      <c r="X112" s="60"/>
      <c r="Y112" s="60"/>
    </row>
    <row r="113" spans="1:25" x14ac:dyDescent="0.2">
      <c r="A113" s="69"/>
      <c r="B113" s="64"/>
      <c r="C113" s="64"/>
      <c r="D113" s="64"/>
      <c r="E113" s="64"/>
      <c r="F113" s="64"/>
      <c r="G113" s="64"/>
      <c r="H113" s="60"/>
      <c r="I113" s="60"/>
      <c r="J113" s="61"/>
      <c r="K113" s="62"/>
      <c r="L113" s="60"/>
      <c r="M113" s="60"/>
      <c r="N113" s="60"/>
      <c r="O113" s="60"/>
      <c r="P113" s="60"/>
      <c r="Q113" s="60"/>
      <c r="R113" s="60"/>
      <c r="S113" s="60"/>
      <c r="T113" s="60"/>
      <c r="U113" s="60"/>
      <c r="V113" s="60"/>
      <c r="W113" s="60"/>
      <c r="X113" s="60"/>
      <c r="Y113" s="60"/>
    </row>
    <row r="114" spans="1:25" x14ac:dyDescent="0.2">
      <c r="A114" s="69"/>
      <c r="B114" s="64"/>
      <c r="C114" s="64"/>
      <c r="D114" s="64"/>
      <c r="E114" s="64"/>
      <c r="F114" s="64"/>
      <c r="G114" s="64"/>
      <c r="H114" s="60"/>
      <c r="I114" s="60"/>
      <c r="J114" s="61"/>
      <c r="K114" s="62"/>
      <c r="L114" s="60"/>
      <c r="M114" s="60"/>
      <c r="N114" s="60"/>
      <c r="O114" s="60"/>
      <c r="P114" s="60"/>
      <c r="Q114" s="60"/>
      <c r="R114" s="60"/>
      <c r="S114" s="60"/>
      <c r="T114" s="60"/>
      <c r="U114" s="60"/>
      <c r="V114" s="60"/>
      <c r="W114" s="60"/>
      <c r="X114" s="60"/>
      <c r="Y114" s="60"/>
    </row>
    <row r="115" spans="1:25" x14ac:dyDescent="0.2">
      <c r="A115" s="69"/>
      <c r="B115" s="64"/>
      <c r="C115" s="64"/>
      <c r="D115" s="64"/>
      <c r="E115" s="64"/>
      <c r="F115" s="64"/>
      <c r="G115" s="64"/>
      <c r="H115" s="60"/>
      <c r="I115" s="60"/>
      <c r="J115" s="61"/>
      <c r="K115" s="62"/>
      <c r="L115" s="60"/>
      <c r="M115" s="60"/>
      <c r="N115" s="60"/>
      <c r="O115" s="60"/>
      <c r="P115" s="60"/>
      <c r="Q115" s="60"/>
      <c r="R115" s="60"/>
      <c r="S115" s="60"/>
      <c r="T115" s="60"/>
      <c r="U115" s="60"/>
      <c r="V115" s="60"/>
      <c r="W115" s="60"/>
      <c r="X115" s="60"/>
      <c r="Y115" s="60"/>
    </row>
    <row r="116" spans="1:25" x14ac:dyDescent="0.2">
      <c r="A116" s="69"/>
      <c r="B116" s="64"/>
      <c r="C116" s="64"/>
      <c r="D116" s="64"/>
      <c r="E116" s="64"/>
      <c r="F116" s="64"/>
      <c r="G116" s="64"/>
      <c r="H116" s="60"/>
      <c r="I116" s="60"/>
      <c r="J116" s="61"/>
      <c r="K116" s="62"/>
      <c r="L116" s="60"/>
      <c r="M116" s="60"/>
      <c r="N116" s="60"/>
      <c r="O116" s="60"/>
      <c r="P116" s="60"/>
      <c r="Q116" s="60"/>
      <c r="R116" s="60"/>
      <c r="S116" s="60"/>
      <c r="T116" s="60"/>
      <c r="U116" s="60"/>
      <c r="V116" s="60"/>
      <c r="W116" s="60"/>
      <c r="X116" s="60"/>
      <c r="Y116" s="60"/>
    </row>
    <row r="117" spans="1:25" x14ac:dyDescent="0.2">
      <c r="A117" s="69"/>
      <c r="B117" s="64"/>
      <c r="C117" s="64"/>
      <c r="D117" s="64"/>
      <c r="E117" s="64"/>
      <c r="F117" s="64"/>
      <c r="G117" s="64"/>
      <c r="H117" s="60"/>
      <c r="I117" s="60"/>
      <c r="J117" s="61"/>
      <c r="K117" s="62"/>
      <c r="L117" s="60"/>
      <c r="M117" s="60"/>
      <c r="N117" s="60"/>
      <c r="O117" s="60"/>
      <c r="P117" s="60"/>
      <c r="Q117" s="60"/>
      <c r="R117" s="60"/>
      <c r="S117" s="60"/>
      <c r="T117" s="60"/>
      <c r="U117" s="60"/>
      <c r="V117" s="60"/>
      <c r="W117" s="60"/>
      <c r="X117" s="60"/>
      <c r="Y117" s="60"/>
    </row>
    <row r="118" spans="1:25" x14ac:dyDescent="0.2">
      <c r="A118" s="69"/>
      <c r="B118" s="64"/>
      <c r="C118" s="64"/>
      <c r="D118" s="64"/>
      <c r="E118" s="64"/>
      <c r="F118" s="64"/>
      <c r="G118" s="64"/>
      <c r="H118" s="60"/>
      <c r="I118" s="60"/>
      <c r="J118" s="61"/>
      <c r="K118" s="62"/>
      <c r="L118" s="60"/>
      <c r="M118" s="60"/>
      <c r="N118" s="60"/>
      <c r="O118" s="60"/>
      <c r="P118" s="60"/>
      <c r="Q118" s="60"/>
      <c r="R118" s="60"/>
      <c r="S118" s="60"/>
      <c r="T118" s="60"/>
      <c r="U118" s="60"/>
      <c r="V118" s="60"/>
      <c r="W118" s="60"/>
      <c r="X118" s="60"/>
      <c r="Y118" s="60"/>
    </row>
    <row r="119" spans="1:25" x14ac:dyDescent="0.2">
      <c r="A119" s="69"/>
      <c r="B119" s="64"/>
      <c r="C119" s="64"/>
      <c r="D119" s="64"/>
      <c r="E119" s="64"/>
      <c r="F119" s="64"/>
      <c r="G119" s="64"/>
      <c r="H119" s="60"/>
      <c r="I119" s="60"/>
      <c r="J119" s="61"/>
      <c r="K119" s="62"/>
      <c r="L119" s="60"/>
      <c r="M119" s="60"/>
      <c r="N119" s="60"/>
      <c r="O119" s="60"/>
      <c r="P119" s="60"/>
      <c r="Q119" s="60"/>
      <c r="R119" s="60"/>
      <c r="S119" s="60"/>
      <c r="T119" s="60"/>
      <c r="U119" s="60"/>
      <c r="V119" s="60"/>
      <c r="W119" s="60"/>
      <c r="X119" s="60"/>
      <c r="Y119" s="60"/>
    </row>
    <row r="120" spans="1:25" x14ac:dyDescent="0.2">
      <c r="A120" s="69"/>
      <c r="B120" s="64"/>
      <c r="C120" s="64"/>
      <c r="D120" s="64"/>
      <c r="E120" s="64"/>
      <c r="F120" s="64"/>
      <c r="G120" s="64"/>
      <c r="H120" s="60"/>
      <c r="I120" s="60"/>
      <c r="J120" s="61"/>
      <c r="K120" s="62"/>
      <c r="L120" s="60"/>
      <c r="M120" s="60"/>
      <c r="N120" s="60"/>
      <c r="O120" s="60"/>
      <c r="P120" s="60"/>
      <c r="Q120" s="60"/>
      <c r="R120" s="60"/>
      <c r="S120" s="60"/>
      <c r="T120" s="60"/>
      <c r="U120" s="60"/>
      <c r="V120" s="60"/>
      <c r="W120" s="60"/>
      <c r="X120" s="60"/>
      <c r="Y120" s="60"/>
    </row>
    <row r="121" spans="1:25" x14ac:dyDescent="0.2">
      <c r="A121" s="69"/>
      <c r="B121" s="64"/>
      <c r="C121" s="64"/>
      <c r="D121" s="64"/>
      <c r="E121" s="64"/>
      <c r="F121" s="64"/>
      <c r="G121" s="64"/>
      <c r="H121" s="60"/>
      <c r="I121" s="60"/>
      <c r="J121" s="61"/>
      <c r="K121" s="62"/>
      <c r="L121" s="60"/>
      <c r="M121" s="60"/>
      <c r="N121" s="60"/>
      <c r="O121" s="60"/>
      <c r="P121" s="60"/>
      <c r="Q121" s="60"/>
      <c r="R121" s="60"/>
      <c r="S121" s="60"/>
      <c r="T121" s="60"/>
      <c r="U121" s="60"/>
      <c r="V121" s="60"/>
      <c r="W121" s="60"/>
      <c r="X121" s="60"/>
      <c r="Y121" s="60"/>
    </row>
    <row r="122" spans="1:25" x14ac:dyDescent="0.2">
      <c r="A122" s="69"/>
      <c r="B122" s="64"/>
      <c r="C122" s="64"/>
      <c r="D122" s="64"/>
      <c r="E122" s="64"/>
      <c r="F122" s="64"/>
      <c r="G122" s="64"/>
      <c r="H122" s="60"/>
      <c r="I122" s="60"/>
      <c r="J122" s="61"/>
      <c r="K122" s="62"/>
      <c r="L122" s="60"/>
      <c r="M122" s="60"/>
      <c r="N122" s="60"/>
      <c r="O122" s="60"/>
      <c r="P122" s="60"/>
      <c r="Q122" s="60"/>
      <c r="R122" s="60"/>
      <c r="S122" s="60"/>
      <c r="T122" s="60"/>
      <c r="U122" s="60"/>
      <c r="V122" s="60"/>
      <c r="W122" s="60"/>
      <c r="X122" s="60"/>
      <c r="Y122" s="60"/>
    </row>
    <row r="123" spans="1:25" x14ac:dyDescent="0.2">
      <c r="A123" s="69"/>
      <c r="B123" s="64"/>
      <c r="C123" s="64"/>
      <c r="D123" s="64"/>
      <c r="E123" s="64"/>
      <c r="F123" s="64"/>
      <c r="G123" s="64"/>
      <c r="H123" s="60"/>
      <c r="I123" s="60"/>
      <c r="J123" s="61"/>
      <c r="K123" s="62"/>
      <c r="L123" s="60"/>
      <c r="M123" s="60"/>
      <c r="N123" s="60"/>
      <c r="O123" s="60"/>
      <c r="P123" s="60"/>
      <c r="Q123" s="60"/>
      <c r="R123" s="60"/>
      <c r="S123" s="60"/>
      <c r="T123" s="60"/>
      <c r="U123" s="60"/>
      <c r="V123" s="60"/>
      <c r="W123" s="60"/>
      <c r="X123" s="60"/>
      <c r="Y123" s="60"/>
    </row>
    <row r="124" spans="1:25" x14ac:dyDescent="0.2">
      <c r="A124" s="69"/>
      <c r="B124" s="64"/>
      <c r="C124" s="64"/>
      <c r="D124" s="64"/>
      <c r="E124" s="64"/>
      <c r="F124" s="64"/>
      <c r="G124" s="64"/>
      <c r="H124" s="60"/>
      <c r="I124" s="60"/>
      <c r="J124" s="61"/>
      <c r="K124" s="62"/>
      <c r="L124" s="60"/>
      <c r="M124" s="60"/>
      <c r="N124" s="60"/>
      <c r="O124" s="60"/>
      <c r="P124" s="60"/>
      <c r="Q124" s="60"/>
      <c r="R124" s="60"/>
      <c r="S124" s="60"/>
      <c r="T124" s="60"/>
      <c r="U124" s="60"/>
      <c r="V124" s="60"/>
      <c r="W124" s="60"/>
      <c r="X124" s="60"/>
      <c r="Y124" s="60"/>
    </row>
    <row r="125" spans="1:25" x14ac:dyDescent="0.2">
      <c r="A125" s="69"/>
      <c r="B125" s="64"/>
      <c r="C125" s="64"/>
      <c r="D125" s="64"/>
      <c r="E125" s="64"/>
      <c r="F125" s="64"/>
      <c r="G125" s="64"/>
      <c r="H125" s="60"/>
      <c r="I125" s="60"/>
      <c r="J125" s="61"/>
      <c r="K125" s="62"/>
      <c r="L125" s="60"/>
      <c r="M125" s="60"/>
      <c r="N125" s="60"/>
      <c r="O125" s="60"/>
      <c r="P125" s="60"/>
      <c r="Q125" s="60"/>
      <c r="R125" s="60"/>
      <c r="S125" s="60"/>
      <c r="T125" s="60"/>
      <c r="U125" s="60"/>
      <c r="V125" s="60"/>
      <c r="W125" s="60"/>
      <c r="X125" s="60"/>
      <c r="Y125" s="60"/>
    </row>
    <row r="126" spans="1:25" x14ac:dyDescent="0.2">
      <c r="A126" s="69"/>
      <c r="B126" s="64"/>
      <c r="C126" s="64"/>
      <c r="D126" s="64"/>
      <c r="E126" s="64"/>
      <c r="F126" s="64"/>
      <c r="G126" s="64"/>
      <c r="H126" s="60"/>
      <c r="I126" s="60"/>
      <c r="J126" s="61"/>
      <c r="K126" s="62"/>
      <c r="L126" s="60"/>
      <c r="M126" s="60"/>
      <c r="N126" s="60"/>
      <c r="O126" s="60"/>
      <c r="P126" s="60"/>
      <c r="Q126" s="60"/>
      <c r="R126" s="60"/>
      <c r="S126" s="60"/>
      <c r="T126" s="60"/>
      <c r="U126" s="60"/>
      <c r="V126" s="60"/>
      <c r="W126" s="60"/>
      <c r="X126" s="60"/>
      <c r="Y126" s="60"/>
    </row>
    <row r="127" spans="1:25" x14ac:dyDescent="0.2">
      <c r="A127" s="69"/>
      <c r="B127" s="64"/>
      <c r="C127" s="64"/>
      <c r="D127" s="64"/>
      <c r="E127" s="64"/>
      <c r="F127" s="64"/>
      <c r="G127" s="64"/>
      <c r="H127" s="60"/>
      <c r="I127" s="60"/>
      <c r="J127" s="61"/>
      <c r="K127" s="62"/>
      <c r="L127" s="60"/>
      <c r="M127" s="60"/>
      <c r="N127" s="60"/>
      <c r="O127" s="60"/>
      <c r="P127" s="60"/>
      <c r="Q127" s="60"/>
      <c r="R127" s="60"/>
      <c r="S127" s="60"/>
      <c r="T127" s="60"/>
      <c r="U127" s="60"/>
      <c r="V127" s="60"/>
      <c r="W127" s="60"/>
      <c r="X127" s="60"/>
      <c r="Y127" s="60"/>
    </row>
    <row r="128" spans="1:25" x14ac:dyDescent="0.2">
      <c r="A128" s="69"/>
      <c r="B128" s="64"/>
      <c r="C128" s="64"/>
      <c r="D128" s="64"/>
      <c r="E128" s="64"/>
      <c r="F128" s="64"/>
      <c r="G128" s="64"/>
      <c r="H128" s="60"/>
      <c r="I128" s="60"/>
      <c r="J128" s="61"/>
      <c r="K128" s="62"/>
      <c r="L128" s="60"/>
      <c r="M128" s="60"/>
      <c r="N128" s="60"/>
      <c r="O128" s="60"/>
      <c r="P128" s="60"/>
      <c r="Q128" s="60"/>
      <c r="R128" s="60"/>
      <c r="S128" s="60"/>
      <c r="T128" s="60"/>
      <c r="U128" s="60"/>
      <c r="V128" s="60"/>
      <c r="W128" s="60"/>
      <c r="X128" s="60"/>
      <c r="Y128" s="60"/>
    </row>
    <row r="129" spans="1:25" x14ac:dyDescent="0.2">
      <c r="A129" s="69"/>
      <c r="B129" s="64"/>
      <c r="C129" s="64"/>
      <c r="D129" s="64"/>
      <c r="E129" s="64"/>
      <c r="F129" s="64"/>
      <c r="G129" s="64"/>
      <c r="H129" s="60"/>
      <c r="I129" s="60"/>
      <c r="J129" s="61"/>
      <c r="K129" s="62"/>
      <c r="L129" s="60"/>
      <c r="M129" s="60"/>
      <c r="N129" s="60"/>
      <c r="O129" s="60"/>
      <c r="P129" s="60"/>
      <c r="Q129" s="60"/>
      <c r="R129" s="60"/>
      <c r="S129" s="60"/>
      <c r="T129" s="60"/>
      <c r="U129" s="60"/>
      <c r="V129" s="60"/>
      <c r="W129" s="60"/>
      <c r="X129" s="60"/>
      <c r="Y129" s="60"/>
    </row>
    <row r="130" spans="1:25" x14ac:dyDescent="0.2">
      <c r="A130" s="69"/>
      <c r="B130" s="64"/>
      <c r="C130" s="64"/>
      <c r="D130" s="64"/>
      <c r="E130" s="64"/>
      <c r="F130" s="64"/>
      <c r="G130" s="64"/>
      <c r="H130" s="60"/>
      <c r="I130" s="60"/>
      <c r="J130" s="61"/>
      <c r="K130" s="62"/>
      <c r="L130" s="60"/>
      <c r="M130" s="60"/>
      <c r="N130" s="60"/>
      <c r="O130" s="60"/>
      <c r="P130" s="60"/>
      <c r="Q130" s="60"/>
      <c r="R130" s="60"/>
      <c r="S130" s="60"/>
      <c r="T130" s="60"/>
      <c r="U130" s="60"/>
      <c r="V130" s="60"/>
      <c r="W130" s="60"/>
      <c r="X130" s="60"/>
      <c r="Y130" s="60"/>
    </row>
    <row r="131" spans="1:25" x14ac:dyDescent="0.2">
      <c r="A131" s="69"/>
      <c r="B131" s="64"/>
      <c r="C131" s="64"/>
      <c r="D131" s="64"/>
      <c r="E131" s="64"/>
      <c r="F131" s="64"/>
      <c r="G131" s="64"/>
      <c r="H131" s="60"/>
      <c r="I131" s="60"/>
      <c r="J131" s="61"/>
      <c r="K131" s="62"/>
      <c r="L131" s="60"/>
      <c r="M131" s="60"/>
      <c r="N131" s="60"/>
      <c r="O131" s="60"/>
      <c r="P131" s="60"/>
      <c r="Q131" s="60"/>
      <c r="R131" s="60"/>
      <c r="S131" s="60"/>
      <c r="T131" s="60"/>
      <c r="U131" s="60"/>
      <c r="V131" s="60"/>
      <c r="W131" s="60"/>
      <c r="X131" s="60"/>
      <c r="Y131" s="60"/>
    </row>
    <row r="132" spans="1:25" x14ac:dyDescent="0.2">
      <c r="A132" s="69"/>
      <c r="B132" s="64"/>
      <c r="C132" s="64"/>
      <c r="D132" s="64"/>
      <c r="E132" s="64"/>
      <c r="F132" s="64"/>
      <c r="G132" s="64"/>
      <c r="H132" s="60"/>
      <c r="I132" s="60"/>
      <c r="J132" s="61"/>
      <c r="K132" s="62"/>
      <c r="L132" s="60"/>
      <c r="M132" s="60"/>
      <c r="N132" s="60"/>
      <c r="O132" s="60"/>
      <c r="P132" s="60"/>
      <c r="Q132" s="60"/>
      <c r="R132" s="60"/>
      <c r="S132" s="60"/>
      <c r="T132" s="60"/>
      <c r="U132" s="60"/>
      <c r="V132" s="60"/>
      <c r="W132" s="60"/>
      <c r="X132" s="60"/>
      <c r="Y132" s="60"/>
    </row>
    <row r="133" spans="1:25" x14ac:dyDescent="0.2">
      <c r="A133" s="69"/>
      <c r="B133" s="64"/>
      <c r="C133" s="64"/>
      <c r="D133" s="64"/>
      <c r="E133" s="64"/>
      <c r="F133" s="64"/>
      <c r="G133" s="64"/>
      <c r="H133" s="60"/>
      <c r="I133" s="60"/>
      <c r="J133" s="61"/>
      <c r="K133" s="62"/>
      <c r="L133" s="60"/>
      <c r="M133" s="60"/>
      <c r="N133" s="60"/>
      <c r="O133" s="60"/>
      <c r="P133" s="60"/>
      <c r="Q133" s="60"/>
      <c r="R133" s="60"/>
      <c r="S133" s="60"/>
      <c r="T133" s="60"/>
      <c r="U133" s="60"/>
      <c r="V133" s="60"/>
      <c r="W133" s="60"/>
      <c r="X133" s="60"/>
      <c r="Y133" s="60"/>
    </row>
    <row r="134" spans="1:25" x14ac:dyDescent="0.2">
      <c r="A134" s="69"/>
      <c r="B134" s="64"/>
      <c r="C134" s="64"/>
      <c r="D134" s="64"/>
      <c r="E134" s="64"/>
      <c r="F134" s="64"/>
      <c r="G134" s="64"/>
      <c r="H134" s="60"/>
      <c r="I134" s="60"/>
      <c r="J134" s="61"/>
      <c r="K134" s="62"/>
      <c r="L134" s="60"/>
      <c r="M134" s="60"/>
      <c r="N134" s="60"/>
      <c r="O134" s="60"/>
      <c r="P134" s="60"/>
      <c r="Q134" s="60"/>
      <c r="R134" s="60"/>
      <c r="S134" s="60"/>
      <c r="T134" s="60"/>
      <c r="U134" s="60"/>
      <c r="V134" s="60"/>
      <c r="W134" s="60"/>
      <c r="X134" s="60"/>
      <c r="Y134" s="60"/>
    </row>
    <row r="135" spans="1:25" x14ac:dyDescent="0.2">
      <c r="A135" s="69"/>
      <c r="B135" s="64"/>
      <c r="C135" s="64"/>
      <c r="D135" s="64"/>
      <c r="E135" s="64"/>
      <c r="F135" s="64"/>
      <c r="G135" s="64"/>
      <c r="H135" s="60"/>
      <c r="I135" s="60"/>
      <c r="J135" s="61"/>
      <c r="K135" s="62"/>
      <c r="L135" s="60"/>
      <c r="M135" s="60"/>
      <c r="N135" s="60"/>
      <c r="O135" s="60"/>
      <c r="P135" s="60"/>
      <c r="Q135" s="60"/>
      <c r="R135" s="60"/>
      <c r="S135" s="60"/>
      <c r="T135" s="60"/>
      <c r="U135" s="60"/>
      <c r="V135" s="60"/>
      <c r="W135" s="60"/>
      <c r="X135" s="60"/>
      <c r="Y135" s="60"/>
    </row>
    <row r="136" spans="1:25" x14ac:dyDescent="0.2">
      <c r="A136" s="70"/>
      <c r="B136" s="51"/>
      <c r="C136" s="51"/>
      <c r="D136" s="51"/>
      <c r="E136" s="64"/>
      <c r="F136" s="64"/>
      <c r="G136" s="51"/>
      <c r="H136" s="60"/>
      <c r="I136" s="71"/>
      <c r="J136" s="61"/>
      <c r="K136" s="72"/>
      <c r="L136" s="71"/>
      <c r="M136" s="71"/>
      <c r="N136" s="71"/>
      <c r="O136" s="71"/>
      <c r="P136" s="71"/>
      <c r="Q136" s="71"/>
      <c r="R136" s="71"/>
      <c r="S136" s="71"/>
      <c r="T136" s="71"/>
      <c r="U136" s="71"/>
      <c r="V136" s="71"/>
      <c r="W136" s="71"/>
      <c r="X136" s="71"/>
      <c r="Y136" s="71"/>
    </row>
    <row r="137" spans="1:25" x14ac:dyDescent="0.2">
      <c r="A137" s="70"/>
      <c r="B137" s="51"/>
      <c r="C137" s="51"/>
      <c r="D137" s="51"/>
      <c r="E137" s="64"/>
      <c r="F137" s="64"/>
      <c r="G137" s="51"/>
      <c r="H137" s="60"/>
      <c r="I137" s="71"/>
      <c r="J137" s="61"/>
      <c r="K137" s="72"/>
      <c r="L137" s="71"/>
      <c r="M137" s="71"/>
      <c r="N137" s="71"/>
      <c r="O137" s="71"/>
      <c r="P137" s="71"/>
      <c r="Q137" s="71"/>
      <c r="R137" s="71"/>
      <c r="S137" s="71"/>
      <c r="T137" s="71"/>
      <c r="U137" s="71"/>
      <c r="V137" s="71"/>
      <c r="W137" s="71"/>
      <c r="X137" s="71"/>
      <c r="Y137" s="71"/>
    </row>
    <row r="138" spans="1:25" x14ac:dyDescent="0.2">
      <c r="A138" s="70"/>
      <c r="B138" s="51"/>
      <c r="C138" s="51"/>
      <c r="D138" s="51"/>
      <c r="E138" s="64"/>
      <c r="F138" s="64"/>
      <c r="G138" s="51"/>
      <c r="H138" s="60"/>
      <c r="I138" s="71"/>
      <c r="J138" s="61"/>
      <c r="K138" s="72"/>
      <c r="L138" s="71"/>
      <c r="M138" s="71"/>
      <c r="N138" s="71"/>
      <c r="O138" s="71"/>
      <c r="P138" s="71"/>
      <c r="Q138" s="71"/>
      <c r="R138" s="71"/>
      <c r="S138" s="71"/>
      <c r="T138" s="71"/>
      <c r="U138" s="71"/>
      <c r="V138" s="71"/>
      <c r="W138" s="71"/>
      <c r="X138" s="71"/>
      <c r="Y138" s="71"/>
    </row>
    <row r="139" spans="1:25" x14ac:dyDescent="0.2">
      <c r="A139" s="70"/>
      <c r="B139" s="51"/>
      <c r="C139" s="51"/>
      <c r="D139" s="51"/>
      <c r="E139" s="64"/>
      <c r="F139" s="64"/>
      <c r="G139" s="51"/>
      <c r="H139" s="60"/>
      <c r="I139" s="71"/>
      <c r="J139" s="61"/>
      <c r="K139" s="72"/>
      <c r="L139" s="71"/>
      <c r="M139" s="71"/>
      <c r="N139" s="71"/>
      <c r="O139" s="71"/>
      <c r="P139" s="71"/>
      <c r="Q139" s="71"/>
      <c r="R139" s="71"/>
      <c r="S139" s="71"/>
      <c r="T139" s="71"/>
      <c r="U139" s="71"/>
      <c r="V139" s="71"/>
      <c r="W139" s="71"/>
      <c r="X139" s="71"/>
      <c r="Y139" s="71"/>
    </row>
    <row r="140" spans="1:25" x14ac:dyDescent="0.2">
      <c r="A140" s="70"/>
      <c r="B140" s="51"/>
      <c r="C140" s="51"/>
      <c r="D140" s="51"/>
      <c r="E140" s="64"/>
      <c r="F140" s="64"/>
      <c r="G140" s="51"/>
      <c r="H140" s="60"/>
      <c r="I140" s="71"/>
      <c r="J140" s="61"/>
      <c r="K140" s="72"/>
      <c r="L140" s="71"/>
      <c r="M140" s="71"/>
      <c r="N140" s="71"/>
      <c r="O140" s="71"/>
      <c r="P140" s="71"/>
      <c r="Q140" s="71"/>
      <c r="R140" s="71"/>
      <c r="S140" s="71"/>
      <c r="T140" s="71"/>
      <c r="U140" s="71"/>
      <c r="V140" s="71"/>
      <c r="W140" s="71"/>
      <c r="X140" s="71"/>
      <c r="Y140" s="71"/>
    </row>
    <row r="141" spans="1:25" x14ac:dyDescent="0.2">
      <c r="A141" s="70"/>
      <c r="B141" s="51"/>
      <c r="C141" s="51"/>
      <c r="D141" s="51"/>
      <c r="E141" s="64"/>
      <c r="F141" s="64"/>
      <c r="G141" s="51"/>
      <c r="H141" s="60"/>
      <c r="I141" s="71"/>
      <c r="J141" s="61"/>
      <c r="K141" s="72"/>
      <c r="L141" s="71"/>
      <c r="M141" s="71"/>
      <c r="N141" s="71"/>
      <c r="O141" s="71"/>
      <c r="P141" s="71"/>
      <c r="Q141" s="71"/>
      <c r="R141" s="71"/>
      <c r="S141" s="71"/>
      <c r="T141" s="71"/>
      <c r="U141" s="71"/>
      <c r="V141" s="71"/>
      <c r="W141" s="71"/>
      <c r="X141" s="71"/>
      <c r="Y141" s="71"/>
    </row>
    <row r="142" spans="1:25" x14ac:dyDescent="0.2">
      <c r="A142" s="70"/>
      <c r="B142" s="51"/>
      <c r="C142" s="51"/>
      <c r="D142" s="51"/>
      <c r="E142" s="64"/>
      <c r="F142" s="64"/>
      <c r="G142" s="51"/>
      <c r="H142" s="60"/>
      <c r="I142" s="71"/>
      <c r="J142" s="61"/>
      <c r="K142" s="72"/>
      <c r="L142" s="71"/>
      <c r="M142" s="71"/>
      <c r="N142" s="71"/>
      <c r="O142" s="71"/>
      <c r="P142" s="71"/>
      <c r="Q142" s="71"/>
      <c r="R142" s="71"/>
      <c r="S142" s="71"/>
      <c r="T142" s="71"/>
      <c r="U142" s="71"/>
      <c r="V142" s="71"/>
      <c r="W142" s="71"/>
      <c r="X142" s="71"/>
      <c r="Y142" s="71"/>
    </row>
    <row r="143" spans="1:25" x14ac:dyDescent="0.2">
      <c r="A143" s="70"/>
      <c r="B143" s="51"/>
      <c r="C143" s="51"/>
      <c r="D143" s="51"/>
      <c r="E143" s="64"/>
      <c r="F143" s="64"/>
      <c r="G143" s="51"/>
      <c r="H143" s="60"/>
      <c r="I143" s="71"/>
      <c r="J143" s="61"/>
      <c r="K143" s="72"/>
      <c r="L143" s="71"/>
      <c r="M143" s="71"/>
      <c r="N143" s="71"/>
      <c r="O143" s="71"/>
      <c r="P143" s="71"/>
      <c r="Q143" s="71"/>
      <c r="R143" s="71"/>
      <c r="S143" s="71"/>
      <c r="T143" s="71"/>
      <c r="U143" s="71"/>
      <c r="V143" s="71"/>
      <c r="W143" s="71"/>
      <c r="X143" s="71"/>
      <c r="Y143" s="71"/>
    </row>
    <row r="144" spans="1:25" x14ac:dyDescent="0.2">
      <c r="A144" s="70"/>
      <c r="B144" s="51"/>
      <c r="C144" s="51"/>
      <c r="D144" s="51"/>
      <c r="E144" s="64"/>
      <c r="F144" s="64"/>
      <c r="G144" s="51"/>
      <c r="H144" s="60"/>
      <c r="I144" s="71"/>
      <c r="J144" s="61"/>
      <c r="K144" s="72"/>
      <c r="L144" s="71"/>
      <c r="M144" s="71"/>
      <c r="N144" s="71"/>
      <c r="O144" s="71"/>
      <c r="P144" s="71"/>
      <c r="Q144" s="71"/>
      <c r="R144" s="71"/>
      <c r="S144" s="71"/>
      <c r="T144" s="71"/>
      <c r="U144" s="71"/>
      <c r="V144" s="71"/>
      <c r="W144" s="71"/>
      <c r="X144" s="71"/>
      <c r="Y144" s="71"/>
    </row>
    <row r="145" spans="1:25" x14ac:dyDescent="0.2">
      <c r="A145" s="70"/>
      <c r="B145" s="51"/>
      <c r="C145" s="51"/>
      <c r="D145" s="51"/>
      <c r="E145" s="64"/>
      <c r="F145" s="64"/>
      <c r="G145" s="51"/>
      <c r="H145" s="60"/>
      <c r="I145" s="71"/>
      <c r="J145" s="61"/>
      <c r="K145" s="72"/>
      <c r="L145" s="71"/>
      <c r="M145" s="71"/>
      <c r="N145" s="71"/>
      <c r="O145" s="71"/>
      <c r="P145" s="71"/>
      <c r="Q145" s="71"/>
      <c r="R145" s="71"/>
      <c r="S145" s="71"/>
      <c r="T145" s="71"/>
      <c r="U145" s="71"/>
      <c r="V145" s="71"/>
      <c r="W145" s="71"/>
      <c r="X145" s="71"/>
      <c r="Y145" s="71"/>
    </row>
    <row r="146" spans="1:25" x14ac:dyDescent="0.2">
      <c r="A146" s="70"/>
      <c r="B146" s="51"/>
      <c r="C146" s="51"/>
      <c r="D146" s="51"/>
      <c r="E146" s="64"/>
      <c r="F146" s="64"/>
      <c r="G146" s="51"/>
      <c r="H146" s="60"/>
      <c r="I146" s="71"/>
      <c r="J146" s="61"/>
      <c r="K146" s="72"/>
      <c r="L146" s="71"/>
      <c r="M146" s="71"/>
      <c r="N146" s="71"/>
      <c r="O146" s="71"/>
      <c r="P146" s="71"/>
      <c r="Q146" s="71"/>
      <c r="R146" s="71"/>
      <c r="S146" s="71"/>
      <c r="T146" s="71"/>
      <c r="U146" s="71"/>
      <c r="V146" s="71"/>
      <c r="W146" s="71"/>
      <c r="X146" s="71"/>
      <c r="Y146" s="71"/>
    </row>
    <row r="147" spans="1:25" x14ac:dyDescent="0.2">
      <c r="A147" s="70"/>
      <c r="B147" s="51"/>
      <c r="C147" s="51"/>
      <c r="D147" s="51"/>
      <c r="E147" s="64"/>
      <c r="F147" s="64"/>
      <c r="G147" s="51"/>
      <c r="H147" s="60"/>
      <c r="I147" s="71"/>
      <c r="J147" s="61"/>
      <c r="K147" s="72"/>
      <c r="L147" s="71"/>
      <c r="M147" s="71"/>
      <c r="N147" s="71"/>
      <c r="O147" s="71"/>
      <c r="P147" s="71"/>
      <c r="Q147" s="71"/>
      <c r="R147" s="71"/>
      <c r="S147" s="71"/>
      <c r="T147" s="71"/>
      <c r="U147" s="71"/>
      <c r="V147" s="71"/>
      <c r="W147" s="71"/>
      <c r="X147" s="71"/>
      <c r="Y147" s="71"/>
    </row>
    <row r="148" spans="1:25" x14ac:dyDescent="0.2">
      <c r="A148" s="70"/>
      <c r="B148" s="51"/>
      <c r="C148" s="51"/>
      <c r="D148" s="51"/>
      <c r="E148" s="64"/>
      <c r="F148" s="64"/>
      <c r="G148" s="51"/>
      <c r="H148" s="60"/>
      <c r="I148" s="71"/>
      <c r="J148" s="61"/>
      <c r="K148" s="72"/>
      <c r="L148" s="71"/>
      <c r="M148" s="71"/>
      <c r="N148" s="71"/>
      <c r="O148" s="71"/>
      <c r="P148" s="71"/>
      <c r="Q148" s="71"/>
      <c r="R148" s="71"/>
      <c r="S148" s="71"/>
      <c r="T148" s="71"/>
      <c r="U148" s="71"/>
      <c r="V148" s="71"/>
      <c r="W148" s="71"/>
      <c r="X148" s="71"/>
      <c r="Y148" s="71"/>
    </row>
    <row r="149" spans="1:25" x14ac:dyDescent="0.2">
      <c r="A149" s="70"/>
      <c r="B149" s="51"/>
      <c r="C149" s="51"/>
      <c r="D149" s="51"/>
      <c r="E149" s="64"/>
      <c r="F149" s="64"/>
      <c r="G149" s="51"/>
      <c r="H149" s="60"/>
      <c r="I149" s="71"/>
      <c r="J149" s="61"/>
      <c r="K149" s="72"/>
      <c r="L149" s="71"/>
      <c r="M149" s="71"/>
      <c r="N149" s="71"/>
      <c r="O149" s="71"/>
      <c r="P149" s="71"/>
      <c r="Q149" s="71"/>
      <c r="R149" s="71"/>
      <c r="S149" s="71"/>
      <c r="T149" s="71"/>
      <c r="U149" s="71"/>
      <c r="V149" s="71"/>
      <c r="W149" s="71"/>
      <c r="X149" s="71"/>
      <c r="Y149" s="71"/>
    </row>
    <row r="150" spans="1:25" x14ac:dyDescent="0.2">
      <c r="A150" s="70"/>
      <c r="B150" s="51"/>
      <c r="C150" s="51"/>
      <c r="D150" s="51"/>
      <c r="E150" s="64"/>
      <c r="F150" s="64"/>
      <c r="G150" s="51"/>
      <c r="H150" s="60"/>
      <c r="I150" s="71"/>
      <c r="J150" s="61"/>
      <c r="K150" s="72"/>
      <c r="L150" s="71"/>
      <c r="M150" s="71"/>
      <c r="N150" s="71"/>
      <c r="O150" s="71"/>
      <c r="P150" s="71"/>
      <c r="Q150" s="71"/>
      <c r="R150" s="71"/>
      <c r="S150" s="71"/>
      <c r="T150" s="71"/>
      <c r="U150" s="71"/>
      <c r="V150" s="71"/>
      <c r="W150" s="71"/>
      <c r="X150" s="71"/>
      <c r="Y150" s="71"/>
    </row>
    <row r="151" spans="1:25" x14ac:dyDescent="0.2">
      <c r="A151" s="70"/>
      <c r="B151" s="51"/>
      <c r="C151" s="51"/>
      <c r="D151" s="51"/>
      <c r="E151" s="64"/>
      <c r="F151" s="64"/>
      <c r="G151" s="51"/>
      <c r="H151" s="60"/>
      <c r="I151" s="71"/>
      <c r="J151" s="61"/>
      <c r="K151" s="72"/>
      <c r="L151" s="71"/>
      <c r="M151" s="71"/>
      <c r="N151" s="71"/>
      <c r="O151" s="71"/>
      <c r="P151" s="71"/>
      <c r="Q151" s="71"/>
      <c r="R151" s="71"/>
      <c r="S151" s="71"/>
      <c r="T151" s="71"/>
      <c r="U151" s="71"/>
      <c r="V151" s="71"/>
      <c r="W151" s="71"/>
      <c r="X151" s="71"/>
      <c r="Y151" s="71"/>
    </row>
    <row r="152" spans="1:25" x14ac:dyDescent="0.2">
      <c r="A152" s="70"/>
      <c r="B152" s="51"/>
      <c r="C152" s="51"/>
      <c r="D152" s="51"/>
      <c r="E152" s="64"/>
      <c r="F152" s="64"/>
      <c r="G152" s="51"/>
      <c r="H152" s="60"/>
      <c r="I152" s="71"/>
      <c r="J152" s="61"/>
      <c r="K152" s="72"/>
      <c r="L152" s="71"/>
      <c r="M152" s="71"/>
      <c r="N152" s="71"/>
      <c r="O152" s="71"/>
      <c r="P152" s="71"/>
      <c r="Q152" s="71"/>
      <c r="R152" s="71"/>
      <c r="S152" s="71"/>
      <c r="T152" s="71"/>
      <c r="U152" s="71"/>
      <c r="V152" s="71"/>
      <c r="W152" s="71"/>
      <c r="X152" s="71"/>
      <c r="Y152" s="71"/>
    </row>
    <row r="153" spans="1:25" x14ac:dyDescent="0.2">
      <c r="A153" s="70"/>
      <c r="B153" s="51"/>
      <c r="C153" s="51"/>
      <c r="D153" s="51"/>
      <c r="E153" s="64"/>
      <c r="F153" s="64"/>
      <c r="G153" s="51"/>
      <c r="H153" s="60"/>
      <c r="I153" s="71"/>
      <c r="J153" s="61"/>
      <c r="K153" s="72"/>
      <c r="L153" s="71"/>
      <c r="M153" s="71"/>
      <c r="N153" s="71"/>
      <c r="O153" s="71"/>
      <c r="P153" s="71"/>
      <c r="Q153" s="71"/>
      <c r="R153" s="71"/>
      <c r="S153" s="71"/>
      <c r="T153" s="71"/>
      <c r="U153" s="71"/>
      <c r="V153" s="71"/>
      <c r="W153" s="71"/>
      <c r="X153" s="71"/>
      <c r="Y153" s="71"/>
    </row>
    <row r="154" spans="1:25" x14ac:dyDescent="0.2">
      <c r="A154" s="70"/>
      <c r="B154" s="51"/>
      <c r="C154" s="51"/>
      <c r="D154" s="51"/>
      <c r="E154" s="64"/>
      <c r="F154" s="64"/>
      <c r="G154" s="51"/>
      <c r="H154" s="60"/>
      <c r="I154" s="71"/>
      <c r="J154" s="61"/>
      <c r="K154" s="72"/>
      <c r="L154" s="71"/>
      <c r="M154" s="71"/>
      <c r="N154" s="71"/>
      <c r="O154" s="71"/>
      <c r="P154" s="71"/>
      <c r="Q154" s="71"/>
      <c r="R154" s="71"/>
      <c r="S154" s="71"/>
      <c r="T154" s="71"/>
      <c r="U154" s="71"/>
      <c r="V154" s="71"/>
      <c r="W154" s="71"/>
      <c r="X154" s="71"/>
      <c r="Y154" s="71"/>
    </row>
    <row r="155" spans="1:25" x14ac:dyDescent="0.2">
      <c r="A155" s="70"/>
      <c r="B155" s="51"/>
      <c r="C155" s="51"/>
      <c r="D155" s="51"/>
      <c r="E155" s="64"/>
      <c r="F155" s="64"/>
      <c r="G155" s="51"/>
      <c r="H155" s="60"/>
      <c r="I155" s="71"/>
      <c r="J155" s="61"/>
      <c r="K155" s="72"/>
      <c r="L155" s="71"/>
      <c r="M155" s="71"/>
      <c r="N155" s="71"/>
      <c r="O155" s="71"/>
      <c r="P155" s="71"/>
      <c r="Q155" s="71"/>
      <c r="R155" s="71"/>
      <c r="S155" s="71"/>
      <c r="T155" s="71"/>
      <c r="U155" s="71"/>
      <c r="V155" s="71"/>
      <c r="W155" s="71"/>
      <c r="X155" s="71"/>
      <c r="Y155" s="71"/>
    </row>
    <row r="156" spans="1:25" x14ac:dyDescent="0.2">
      <c r="A156" s="70"/>
      <c r="B156" s="51"/>
      <c r="C156" s="51"/>
      <c r="D156" s="51"/>
      <c r="E156" s="64"/>
      <c r="F156" s="64"/>
      <c r="G156" s="51"/>
      <c r="H156" s="60"/>
      <c r="I156" s="71"/>
      <c r="J156" s="61"/>
      <c r="K156" s="72"/>
      <c r="L156" s="71"/>
      <c r="M156" s="71"/>
      <c r="N156" s="71"/>
      <c r="O156" s="71"/>
      <c r="P156" s="71"/>
      <c r="Q156" s="71"/>
      <c r="R156" s="71"/>
      <c r="S156" s="71"/>
      <c r="T156" s="71"/>
      <c r="U156" s="71"/>
      <c r="V156" s="71"/>
      <c r="W156" s="71"/>
      <c r="X156" s="71"/>
      <c r="Y156" s="71"/>
    </row>
    <row r="157" spans="1:25" x14ac:dyDescent="0.2">
      <c r="A157" s="70"/>
      <c r="B157" s="51"/>
      <c r="C157" s="51"/>
      <c r="D157" s="51"/>
      <c r="E157" s="64"/>
      <c r="F157" s="64"/>
      <c r="G157" s="51"/>
      <c r="H157" s="60"/>
      <c r="I157" s="71"/>
      <c r="J157" s="61"/>
      <c r="K157" s="72"/>
      <c r="L157" s="71"/>
      <c r="M157" s="71"/>
      <c r="N157" s="71"/>
      <c r="O157" s="71"/>
      <c r="P157" s="71"/>
      <c r="Q157" s="71"/>
      <c r="R157" s="71"/>
      <c r="S157" s="71"/>
      <c r="T157" s="71"/>
      <c r="U157" s="71"/>
      <c r="V157" s="71"/>
      <c r="W157" s="71"/>
      <c r="X157" s="71"/>
      <c r="Y157" s="71"/>
    </row>
    <row r="158" spans="1:25" x14ac:dyDescent="0.2">
      <c r="A158" s="70"/>
      <c r="B158" s="51"/>
      <c r="C158" s="51"/>
      <c r="D158" s="51"/>
      <c r="E158" s="64"/>
      <c r="F158" s="64"/>
      <c r="G158" s="51"/>
      <c r="H158" s="60"/>
      <c r="I158" s="71"/>
      <c r="J158" s="61"/>
      <c r="K158" s="72"/>
      <c r="L158" s="71"/>
      <c r="M158" s="71"/>
      <c r="N158" s="71"/>
      <c r="O158" s="71"/>
      <c r="P158" s="71"/>
      <c r="Q158" s="71"/>
      <c r="R158" s="71"/>
      <c r="S158" s="71"/>
      <c r="T158" s="71"/>
      <c r="U158" s="71"/>
      <c r="V158" s="71"/>
      <c r="W158" s="71"/>
      <c r="X158" s="71"/>
      <c r="Y158" s="71"/>
    </row>
    <row r="159" spans="1:25" x14ac:dyDescent="0.2">
      <c r="A159" s="70"/>
      <c r="B159" s="51"/>
      <c r="C159" s="51"/>
      <c r="D159" s="51"/>
      <c r="E159" s="64"/>
      <c r="F159" s="64"/>
      <c r="G159" s="51"/>
      <c r="H159" s="60"/>
      <c r="I159" s="71"/>
      <c r="J159" s="61"/>
      <c r="K159" s="72"/>
      <c r="L159" s="71"/>
      <c r="M159" s="71"/>
      <c r="N159" s="71"/>
      <c r="O159" s="71"/>
      <c r="P159" s="71"/>
      <c r="Q159" s="71"/>
      <c r="R159" s="71"/>
      <c r="S159" s="71"/>
      <c r="T159" s="71"/>
      <c r="U159" s="71"/>
      <c r="V159" s="71"/>
      <c r="W159" s="71"/>
      <c r="X159" s="71"/>
      <c r="Y159" s="71"/>
    </row>
    <row r="160" spans="1:25" x14ac:dyDescent="0.2">
      <c r="A160" s="70"/>
      <c r="B160" s="51"/>
      <c r="C160" s="51"/>
      <c r="D160" s="51"/>
      <c r="E160" s="64"/>
      <c r="F160" s="64"/>
      <c r="G160" s="51"/>
      <c r="H160" s="60"/>
      <c r="I160" s="71"/>
      <c r="J160" s="61"/>
      <c r="K160" s="72"/>
      <c r="L160" s="71"/>
      <c r="M160" s="71"/>
      <c r="N160" s="71"/>
      <c r="O160" s="71"/>
      <c r="P160" s="71"/>
      <c r="Q160" s="71"/>
      <c r="R160" s="71"/>
      <c r="S160" s="71"/>
      <c r="T160" s="71"/>
      <c r="U160" s="71"/>
      <c r="V160" s="71"/>
      <c r="W160" s="71"/>
      <c r="X160" s="71"/>
      <c r="Y160" s="71"/>
    </row>
    <row r="161" spans="1:25" x14ac:dyDescent="0.2">
      <c r="A161" s="70"/>
      <c r="B161" s="51"/>
      <c r="C161" s="51"/>
      <c r="D161" s="51"/>
      <c r="E161" s="64"/>
      <c r="F161" s="64"/>
      <c r="G161" s="51"/>
      <c r="H161" s="60"/>
      <c r="I161" s="71"/>
      <c r="J161" s="61"/>
      <c r="K161" s="72"/>
      <c r="L161" s="71"/>
      <c r="M161" s="71"/>
      <c r="N161" s="71"/>
      <c r="O161" s="71"/>
      <c r="P161" s="71"/>
      <c r="Q161" s="71"/>
      <c r="R161" s="71"/>
      <c r="S161" s="71"/>
      <c r="T161" s="71"/>
      <c r="U161" s="71"/>
      <c r="V161" s="71"/>
      <c r="W161" s="71"/>
      <c r="X161" s="71"/>
      <c r="Y161" s="71"/>
    </row>
    <row r="162" spans="1:25" x14ac:dyDescent="0.2">
      <c r="A162" s="70"/>
      <c r="B162" s="51"/>
      <c r="C162" s="51"/>
      <c r="D162" s="51"/>
      <c r="E162" s="64"/>
      <c r="F162" s="64"/>
      <c r="G162" s="51"/>
      <c r="H162" s="60"/>
      <c r="I162" s="71"/>
      <c r="J162" s="61"/>
      <c r="K162" s="72"/>
      <c r="L162" s="71"/>
      <c r="M162" s="71"/>
      <c r="N162" s="71"/>
      <c r="O162" s="71"/>
      <c r="P162" s="71"/>
      <c r="Q162" s="71"/>
      <c r="R162" s="71"/>
      <c r="S162" s="71"/>
      <c r="T162" s="71"/>
      <c r="U162" s="71"/>
      <c r="V162" s="71"/>
      <c r="W162" s="71"/>
      <c r="X162" s="71"/>
      <c r="Y162" s="71"/>
    </row>
    <row r="163" spans="1:25" x14ac:dyDescent="0.2">
      <c r="A163" s="70"/>
      <c r="B163" s="51"/>
      <c r="C163" s="51"/>
      <c r="D163" s="51"/>
      <c r="E163" s="64"/>
      <c r="F163" s="64"/>
      <c r="G163" s="51"/>
      <c r="H163" s="60"/>
      <c r="I163" s="71"/>
      <c r="J163" s="61"/>
      <c r="K163" s="72"/>
      <c r="L163" s="71"/>
      <c r="M163" s="71"/>
      <c r="N163" s="71"/>
      <c r="O163" s="71"/>
      <c r="P163" s="71"/>
      <c r="Q163" s="71"/>
      <c r="R163" s="71"/>
      <c r="S163" s="71"/>
      <c r="T163" s="71"/>
      <c r="U163" s="71"/>
      <c r="V163" s="71"/>
      <c r="W163" s="71"/>
      <c r="X163" s="71"/>
      <c r="Y163" s="71"/>
    </row>
    <row r="164" spans="1:25" x14ac:dyDescent="0.2">
      <c r="A164" s="70"/>
      <c r="B164" s="51"/>
      <c r="C164" s="51"/>
      <c r="D164" s="51"/>
      <c r="E164" s="64"/>
      <c r="F164" s="64"/>
      <c r="G164" s="51"/>
      <c r="H164" s="60"/>
      <c r="I164" s="71"/>
      <c r="J164" s="61"/>
      <c r="K164" s="72"/>
      <c r="L164" s="71"/>
      <c r="M164" s="71"/>
      <c r="N164" s="71"/>
      <c r="O164" s="71"/>
      <c r="P164" s="71"/>
      <c r="Q164" s="71"/>
      <c r="R164" s="71"/>
      <c r="S164" s="71"/>
      <c r="T164" s="71"/>
      <c r="U164" s="71"/>
      <c r="V164" s="71"/>
      <c r="W164" s="71"/>
      <c r="X164" s="71"/>
      <c r="Y164" s="71"/>
    </row>
    <row r="165" spans="1:25" x14ac:dyDescent="0.2">
      <c r="A165" s="70"/>
      <c r="B165" s="51"/>
      <c r="C165" s="51"/>
      <c r="D165" s="51"/>
      <c r="E165" s="64"/>
      <c r="F165" s="64"/>
      <c r="G165" s="51"/>
      <c r="H165" s="60"/>
      <c r="I165" s="71"/>
      <c r="J165" s="61"/>
      <c r="K165" s="72"/>
      <c r="L165" s="71"/>
      <c r="M165" s="71"/>
      <c r="N165" s="71"/>
      <c r="O165" s="71"/>
      <c r="P165" s="71"/>
      <c r="Q165" s="71"/>
      <c r="R165" s="71"/>
      <c r="S165" s="71"/>
      <c r="T165" s="71"/>
      <c r="U165" s="71"/>
      <c r="V165" s="71"/>
      <c r="W165" s="71"/>
      <c r="X165" s="71"/>
      <c r="Y165" s="71"/>
    </row>
    <row r="166" spans="1:25" x14ac:dyDescent="0.2">
      <c r="A166" s="70"/>
      <c r="B166" s="51"/>
      <c r="C166" s="51"/>
      <c r="D166" s="51"/>
      <c r="E166" s="64"/>
      <c r="F166" s="64"/>
      <c r="G166" s="51"/>
      <c r="H166" s="60"/>
      <c r="I166" s="71"/>
      <c r="J166" s="61"/>
      <c r="K166" s="72"/>
      <c r="L166" s="71"/>
      <c r="M166" s="71"/>
      <c r="N166" s="71"/>
      <c r="O166" s="71"/>
      <c r="P166" s="71"/>
      <c r="Q166" s="71"/>
      <c r="R166" s="71"/>
      <c r="S166" s="71"/>
      <c r="T166" s="71"/>
      <c r="U166" s="71"/>
      <c r="V166" s="71"/>
      <c r="W166" s="71"/>
      <c r="X166" s="71"/>
      <c r="Y166" s="71"/>
    </row>
    <row r="167" spans="1:25" x14ac:dyDescent="0.2">
      <c r="A167" s="70"/>
      <c r="B167" s="51"/>
      <c r="C167" s="51"/>
      <c r="D167" s="51"/>
      <c r="E167" s="64"/>
      <c r="F167" s="64"/>
      <c r="G167" s="51"/>
      <c r="H167" s="60"/>
      <c r="I167" s="71"/>
      <c r="J167" s="61"/>
      <c r="K167" s="72"/>
      <c r="L167" s="71"/>
      <c r="M167" s="71"/>
      <c r="N167" s="71"/>
      <c r="O167" s="71"/>
      <c r="P167" s="71"/>
      <c r="Q167" s="71"/>
      <c r="R167" s="71"/>
      <c r="S167" s="71"/>
      <c r="T167" s="71"/>
      <c r="U167" s="71"/>
      <c r="V167" s="71"/>
      <c r="W167" s="71"/>
      <c r="X167" s="71"/>
      <c r="Y167" s="71"/>
    </row>
    <row r="168" spans="1:25" x14ac:dyDescent="0.2">
      <c r="A168" s="70"/>
      <c r="B168" s="51"/>
      <c r="C168" s="51"/>
      <c r="D168" s="51"/>
      <c r="E168" s="64"/>
      <c r="F168" s="64"/>
      <c r="G168" s="51"/>
      <c r="H168" s="60"/>
      <c r="I168" s="71"/>
      <c r="J168" s="61"/>
      <c r="K168" s="72"/>
      <c r="L168" s="71"/>
      <c r="M168" s="71"/>
      <c r="N168" s="71"/>
      <c r="O168" s="71"/>
      <c r="P168" s="71"/>
      <c r="Q168" s="71"/>
      <c r="R168" s="71"/>
      <c r="S168" s="71"/>
      <c r="T168" s="71"/>
      <c r="U168" s="71"/>
      <c r="V168" s="71"/>
      <c r="W168" s="71"/>
      <c r="X168" s="71"/>
      <c r="Y168" s="71"/>
    </row>
    <row r="169" spans="1:25" x14ac:dyDescent="0.2">
      <c r="A169" s="70"/>
      <c r="B169" s="51"/>
      <c r="C169" s="51"/>
      <c r="D169" s="51"/>
      <c r="E169" s="64"/>
      <c r="F169" s="64"/>
      <c r="G169" s="51"/>
      <c r="H169" s="60"/>
      <c r="I169" s="71"/>
      <c r="J169" s="61"/>
      <c r="K169" s="72"/>
      <c r="L169" s="71"/>
      <c r="M169" s="71"/>
      <c r="N169" s="71"/>
      <c r="O169" s="71"/>
      <c r="P169" s="71"/>
      <c r="Q169" s="71"/>
      <c r="R169" s="71"/>
      <c r="S169" s="71"/>
      <c r="T169" s="71"/>
      <c r="U169" s="71"/>
      <c r="V169" s="71"/>
      <c r="W169" s="71"/>
      <c r="X169" s="71"/>
      <c r="Y169" s="71"/>
    </row>
    <row r="170" spans="1:25" x14ac:dyDescent="0.2">
      <c r="A170" s="70"/>
      <c r="B170" s="51"/>
      <c r="C170" s="51"/>
      <c r="D170" s="51"/>
      <c r="E170" s="64"/>
      <c r="F170" s="64"/>
      <c r="G170" s="51"/>
      <c r="H170" s="60"/>
      <c r="I170" s="71"/>
      <c r="J170" s="61"/>
      <c r="K170" s="72"/>
      <c r="L170" s="71"/>
      <c r="M170" s="71"/>
      <c r="N170" s="71"/>
      <c r="O170" s="71"/>
      <c r="P170" s="71"/>
      <c r="Q170" s="71"/>
      <c r="R170" s="71"/>
      <c r="S170" s="71"/>
      <c r="T170" s="71"/>
      <c r="U170" s="71"/>
      <c r="V170" s="71"/>
      <c r="W170" s="71"/>
      <c r="X170" s="71"/>
      <c r="Y170" s="71"/>
    </row>
    <row r="171" spans="1:25" x14ac:dyDescent="0.2">
      <c r="A171" s="70"/>
      <c r="B171" s="51"/>
      <c r="C171" s="51"/>
      <c r="D171" s="51"/>
      <c r="E171" s="64"/>
      <c r="F171" s="64"/>
      <c r="G171" s="51"/>
      <c r="H171" s="60"/>
      <c r="I171" s="71"/>
      <c r="J171" s="61"/>
      <c r="K171" s="72"/>
      <c r="L171" s="71"/>
      <c r="M171" s="71"/>
      <c r="N171" s="71"/>
      <c r="O171" s="71"/>
      <c r="P171" s="71"/>
      <c r="Q171" s="71"/>
      <c r="R171" s="71"/>
      <c r="S171" s="71"/>
      <c r="T171" s="71"/>
      <c r="U171" s="71"/>
      <c r="V171" s="71"/>
      <c r="W171" s="71"/>
      <c r="X171" s="71"/>
      <c r="Y171" s="71"/>
    </row>
    <row r="172" spans="1:25" x14ac:dyDescent="0.2">
      <c r="A172" s="70"/>
      <c r="B172" s="51"/>
      <c r="C172" s="51"/>
      <c r="D172" s="51"/>
      <c r="E172" s="64"/>
      <c r="F172" s="64"/>
      <c r="G172" s="51"/>
      <c r="H172" s="60"/>
      <c r="I172" s="71"/>
      <c r="J172" s="61"/>
      <c r="K172" s="72"/>
      <c r="L172" s="71"/>
      <c r="M172" s="71"/>
      <c r="N172" s="71"/>
      <c r="O172" s="71"/>
      <c r="P172" s="71"/>
      <c r="Q172" s="71"/>
      <c r="R172" s="71"/>
      <c r="S172" s="71"/>
      <c r="T172" s="71"/>
      <c r="U172" s="71"/>
      <c r="V172" s="71"/>
      <c r="W172" s="71"/>
      <c r="X172" s="71"/>
      <c r="Y172" s="71"/>
    </row>
    <row r="173" spans="1:25" x14ac:dyDescent="0.2">
      <c r="A173" s="70"/>
      <c r="B173" s="51"/>
      <c r="C173" s="51"/>
      <c r="D173" s="51"/>
      <c r="E173" s="64"/>
      <c r="F173" s="64"/>
      <c r="G173" s="51"/>
      <c r="H173" s="60"/>
      <c r="I173" s="71"/>
      <c r="J173" s="61"/>
      <c r="K173" s="72"/>
      <c r="L173" s="71"/>
      <c r="M173" s="71"/>
      <c r="N173" s="71"/>
      <c r="O173" s="71"/>
      <c r="P173" s="71"/>
      <c r="Q173" s="71"/>
      <c r="R173" s="71"/>
      <c r="S173" s="71"/>
      <c r="T173" s="71"/>
      <c r="U173" s="71"/>
      <c r="V173" s="71"/>
      <c r="W173" s="71"/>
      <c r="X173" s="71"/>
      <c r="Y173" s="71"/>
    </row>
    <row r="174" spans="1:25" x14ac:dyDescent="0.2">
      <c r="A174" s="70"/>
      <c r="B174" s="51"/>
      <c r="C174" s="51"/>
      <c r="D174" s="51"/>
      <c r="E174" s="64"/>
      <c r="F174" s="64"/>
      <c r="G174" s="51"/>
      <c r="H174" s="60"/>
      <c r="I174" s="71"/>
      <c r="J174" s="61"/>
      <c r="K174" s="72"/>
      <c r="L174" s="71"/>
      <c r="M174" s="71"/>
      <c r="N174" s="71"/>
      <c r="O174" s="71"/>
      <c r="P174" s="71"/>
      <c r="Q174" s="71"/>
      <c r="R174" s="71"/>
      <c r="S174" s="71"/>
      <c r="T174" s="71"/>
      <c r="U174" s="71"/>
      <c r="V174" s="71"/>
      <c r="W174" s="71"/>
      <c r="X174" s="71"/>
      <c r="Y174" s="71"/>
    </row>
    <row r="175" spans="1:25" x14ac:dyDescent="0.2">
      <c r="A175" s="70"/>
      <c r="B175" s="51"/>
      <c r="C175" s="51"/>
      <c r="D175" s="51"/>
      <c r="E175" s="64"/>
      <c r="F175" s="64"/>
      <c r="G175" s="51"/>
      <c r="H175" s="60"/>
      <c r="I175" s="71"/>
      <c r="J175" s="61"/>
      <c r="K175" s="72"/>
      <c r="L175" s="71"/>
      <c r="M175" s="71"/>
      <c r="N175" s="71"/>
      <c r="O175" s="71"/>
      <c r="P175" s="71"/>
      <c r="Q175" s="71"/>
      <c r="R175" s="71"/>
      <c r="S175" s="71"/>
      <c r="T175" s="71"/>
      <c r="U175" s="71"/>
      <c r="V175" s="71"/>
      <c r="W175" s="71"/>
      <c r="X175" s="71"/>
      <c r="Y175" s="71"/>
    </row>
    <row r="176" spans="1:25" x14ac:dyDescent="0.2">
      <c r="A176" s="70"/>
      <c r="B176" s="51"/>
      <c r="C176" s="51"/>
      <c r="D176" s="51"/>
      <c r="E176" s="64"/>
      <c r="F176" s="64"/>
      <c r="G176" s="51"/>
      <c r="H176" s="60"/>
      <c r="I176" s="71"/>
      <c r="J176" s="61"/>
      <c r="K176" s="72"/>
      <c r="L176" s="71"/>
      <c r="M176" s="71"/>
      <c r="N176" s="71"/>
      <c r="O176" s="71"/>
      <c r="P176" s="71"/>
      <c r="Q176" s="71"/>
      <c r="R176" s="71"/>
      <c r="S176" s="71"/>
      <c r="T176" s="71"/>
      <c r="U176" s="71"/>
      <c r="V176" s="71"/>
      <c r="W176" s="71"/>
      <c r="X176" s="71"/>
      <c r="Y176" s="71"/>
    </row>
    <row r="177" spans="1:25" x14ac:dyDescent="0.2">
      <c r="A177" s="70"/>
      <c r="B177" s="51"/>
      <c r="C177" s="51"/>
      <c r="D177" s="51"/>
      <c r="E177" s="64"/>
      <c r="F177" s="64"/>
      <c r="G177" s="51"/>
      <c r="H177" s="60"/>
      <c r="I177" s="71"/>
      <c r="J177" s="61"/>
      <c r="K177" s="72"/>
      <c r="L177" s="71"/>
      <c r="M177" s="71"/>
      <c r="N177" s="71"/>
      <c r="O177" s="71"/>
      <c r="P177" s="71"/>
      <c r="Q177" s="71"/>
      <c r="R177" s="71"/>
      <c r="S177" s="71"/>
      <c r="T177" s="71"/>
      <c r="U177" s="71"/>
      <c r="V177" s="71"/>
      <c r="W177" s="71"/>
      <c r="X177" s="71"/>
      <c r="Y177" s="71"/>
    </row>
    <row r="178" spans="1:25" x14ac:dyDescent="0.2">
      <c r="A178" s="70"/>
      <c r="B178" s="51"/>
      <c r="C178" s="51"/>
      <c r="D178" s="51"/>
      <c r="E178" s="64"/>
      <c r="F178" s="64"/>
      <c r="G178" s="51"/>
      <c r="H178" s="60"/>
      <c r="I178" s="71"/>
      <c r="J178" s="61"/>
      <c r="K178" s="72"/>
      <c r="L178" s="71"/>
      <c r="M178" s="71"/>
      <c r="N178" s="71"/>
      <c r="O178" s="71"/>
      <c r="P178" s="71"/>
      <c r="Q178" s="71"/>
      <c r="R178" s="71"/>
      <c r="S178" s="71"/>
      <c r="T178" s="71"/>
      <c r="U178" s="71"/>
      <c r="V178" s="71"/>
      <c r="W178" s="71"/>
      <c r="X178" s="71"/>
      <c r="Y178" s="71"/>
    </row>
    <row r="179" spans="1:25" x14ac:dyDescent="0.2">
      <c r="A179" s="70"/>
      <c r="B179" s="51"/>
      <c r="C179" s="51"/>
      <c r="D179" s="51"/>
      <c r="E179" s="64"/>
      <c r="F179" s="64"/>
      <c r="G179" s="51"/>
      <c r="H179" s="60"/>
      <c r="I179" s="71"/>
      <c r="J179" s="61"/>
      <c r="K179" s="72"/>
      <c r="L179" s="71"/>
      <c r="M179" s="71"/>
      <c r="N179" s="71"/>
      <c r="O179" s="71"/>
      <c r="P179" s="71"/>
      <c r="Q179" s="71"/>
      <c r="R179" s="71"/>
      <c r="S179" s="71"/>
      <c r="T179" s="71"/>
      <c r="U179" s="71"/>
      <c r="V179" s="71"/>
      <c r="W179" s="71"/>
      <c r="X179" s="71"/>
      <c r="Y179" s="71"/>
    </row>
    <row r="180" spans="1:25" x14ac:dyDescent="0.2">
      <c r="B180" s="51"/>
      <c r="C180" s="51"/>
      <c r="D180" s="51"/>
      <c r="E180" s="64"/>
      <c r="F180" s="64"/>
      <c r="G180" s="51"/>
      <c r="H180" s="60"/>
      <c r="I180" s="71"/>
      <c r="J180" s="61"/>
      <c r="K180" s="72"/>
      <c r="L180" s="71"/>
      <c r="M180" s="71"/>
      <c r="N180" s="71"/>
      <c r="O180" s="71"/>
      <c r="P180" s="71"/>
      <c r="Q180" s="71"/>
      <c r="R180" s="71"/>
      <c r="S180" s="71"/>
      <c r="T180" s="71"/>
      <c r="U180" s="71"/>
      <c r="V180" s="71"/>
      <c r="W180" s="71"/>
      <c r="X180" s="71"/>
      <c r="Y180" s="71"/>
    </row>
    <row r="181" spans="1:25" x14ac:dyDescent="0.2">
      <c r="B181" s="51"/>
      <c r="C181" s="51"/>
      <c r="D181" s="51"/>
      <c r="E181" s="64"/>
      <c r="F181" s="64"/>
      <c r="G181" s="51"/>
      <c r="H181" s="60"/>
      <c r="I181" s="71"/>
      <c r="J181" s="61"/>
      <c r="K181" s="72"/>
      <c r="L181" s="71"/>
      <c r="M181" s="71"/>
      <c r="N181" s="71"/>
      <c r="O181" s="71"/>
      <c r="P181" s="71"/>
      <c r="Q181" s="71"/>
      <c r="R181" s="71"/>
      <c r="S181" s="71"/>
      <c r="T181" s="71"/>
      <c r="U181" s="71"/>
      <c r="V181" s="71"/>
      <c r="W181" s="71"/>
      <c r="X181" s="71"/>
      <c r="Y181" s="71"/>
    </row>
    <row r="182" spans="1:25" x14ac:dyDescent="0.2">
      <c r="B182" s="51"/>
      <c r="C182" s="51"/>
      <c r="D182" s="51"/>
      <c r="E182" s="64"/>
      <c r="F182" s="64"/>
      <c r="G182" s="51"/>
      <c r="H182" s="60"/>
      <c r="I182" s="71"/>
      <c r="J182" s="61"/>
      <c r="K182" s="72"/>
      <c r="L182" s="71"/>
      <c r="M182" s="71"/>
      <c r="N182" s="71"/>
      <c r="O182" s="71"/>
      <c r="P182" s="71"/>
      <c r="Q182" s="71"/>
      <c r="R182" s="71"/>
      <c r="S182" s="71"/>
      <c r="T182" s="71"/>
      <c r="U182" s="71"/>
      <c r="V182" s="71"/>
      <c r="W182" s="71"/>
      <c r="X182" s="71"/>
      <c r="Y182" s="71"/>
    </row>
    <row r="183" spans="1:25" x14ac:dyDescent="0.2">
      <c r="B183" s="51"/>
      <c r="C183" s="51"/>
      <c r="D183" s="51"/>
      <c r="E183" s="64"/>
      <c r="F183" s="64"/>
      <c r="G183" s="51"/>
      <c r="H183" s="60"/>
      <c r="I183" s="71"/>
      <c r="J183" s="61"/>
      <c r="K183" s="72"/>
      <c r="L183" s="71"/>
      <c r="M183" s="71"/>
      <c r="N183" s="71"/>
      <c r="O183" s="71"/>
      <c r="P183" s="71"/>
      <c r="Q183" s="71"/>
      <c r="R183" s="71"/>
      <c r="S183" s="71"/>
      <c r="T183" s="71"/>
      <c r="U183" s="71"/>
      <c r="V183" s="71"/>
      <c r="W183" s="71"/>
      <c r="X183" s="71"/>
      <c r="Y183" s="71"/>
    </row>
    <row r="184" spans="1:25" x14ac:dyDescent="0.2">
      <c r="B184" s="51"/>
      <c r="C184" s="51"/>
      <c r="D184" s="51"/>
      <c r="E184" s="64"/>
      <c r="F184" s="64"/>
      <c r="G184" s="51"/>
      <c r="H184" s="60"/>
      <c r="I184" s="71"/>
      <c r="J184" s="61"/>
      <c r="K184" s="72"/>
      <c r="L184" s="71"/>
      <c r="M184" s="71"/>
      <c r="N184" s="71"/>
      <c r="O184" s="71"/>
      <c r="P184" s="71"/>
      <c r="Q184" s="71"/>
      <c r="R184" s="71"/>
      <c r="S184" s="71"/>
      <c r="T184" s="71"/>
      <c r="U184" s="71"/>
      <c r="V184" s="71"/>
      <c r="W184" s="71"/>
      <c r="X184" s="71"/>
      <c r="Y184" s="71"/>
    </row>
    <row r="185" spans="1:25" x14ac:dyDescent="0.2">
      <c r="B185" s="51"/>
      <c r="C185" s="51"/>
      <c r="D185" s="51"/>
      <c r="E185" s="64"/>
      <c r="F185" s="64"/>
      <c r="G185" s="51"/>
      <c r="H185" s="60"/>
      <c r="I185" s="71"/>
      <c r="J185" s="61"/>
      <c r="K185" s="72"/>
      <c r="L185" s="71"/>
      <c r="M185" s="71"/>
      <c r="N185" s="71"/>
      <c r="O185" s="71"/>
      <c r="P185" s="71"/>
      <c r="Q185" s="71"/>
      <c r="R185" s="71"/>
      <c r="S185" s="71"/>
      <c r="T185" s="71"/>
      <c r="U185" s="71"/>
      <c r="V185" s="71"/>
      <c r="W185" s="71"/>
      <c r="X185" s="71"/>
      <c r="Y185" s="71"/>
    </row>
    <row r="186" spans="1:25" x14ac:dyDescent="0.2">
      <c r="B186" s="51"/>
      <c r="C186" s="51"/>
      <c r="D186" s="51"/>
      <c r="E186" s="64"/>
      <c r="F186" s="64"/>
      <c r="G186" s="51"/>
      <c r="H186" s="60"/>
      <c r="I186" s="71"/>
      <c r="J186" s="61"/>
      <c r="K186" s="72"/>
      <c r="L186" s="71"/>
      <c r="M186" s="71"/>
      <c r="N186" s="71"/>
      <c r="O186" s="71"/>
      <c r="P186" s="71"/>
      <c r="Q186" s="71"/>
      <c r="R186" s="71"/>
      <c r="S186" s="71"/>
      <c r="T186" s="71"/>
      <c r="U186" s="71"/>
      <c r="V186" s="71"/>
      <c r="W186" s="71"/>
      <c r="X186" s="71"/>
      <c r="Y186" s="71"/>
    </row>
    <row r="187" spans="1:25" x14ac:dyDescent="0.2">
      <c r="B187" s="51"/>
      <c r="C187" s="51"/>
      <c r="D187" s="51"/>
      <c r="E187" s="64"/>
      <c r="F187" s="64"/>
      <c r="G187" s="51"/>
      <c r="H187" s="60"/>
      <c r="I187" s="71"/>
      <c r="J187" s="61"/>
      <c r="K187" s="72"/>
      <c r="L187" s="71"/>
      <c r="M187" s="71"/>
      <c r="N187" s="71"/>
      <c r="O187" s="71"/>
      <c r="P187" s="71"/>
      <c r="Q187" s="71"/>
      <c r="R187" s="71"/>
      <c r="S187" s="71"/>
      <c r="T187" s="71"/>
      <c r="U187" s="71"/>
      <c r="V187" s="71"/>
      <c r="W187" s="71"/>
      <c r="X187" s="71"/>
      <c r="Y187" s="71"/>
    </row>
    <row r="188" spans="1:25" x14ac:dyDescent="0.2">
      <c r="B188" s="51"/>
      <c r="C188" s="51"/>
      <c r="D188" s="51"/>
      <c r="E188" s="64"/>
      <c r="F188" s="64"/>
      <c r="G188" s="51"/>
      <c r="H188" s="60"/>
      <c r="I188" s="71"/>
      <c r="J188" s="61"/>
      <c r="K188" s="72"/>
      <c r="L188" s="71"/>
      <c r="M188" s="71"/>
      <c r="N188" s="71"/>
      <c r="O188" s="71"/>
      <c r="P188" s="71"/>
      <c r="Q188" s="71"/>
      <c r="R188" s="71"/>
      <c r="S188" s="71"/>
      <c r="T188" s="71"/>
      <c r="U188" s="71"/>
      <c r="V188" s="71"/>
      <c r="W188" s="71"/>
      <c r="X188" s="71"/>
      <c r="Y188" s="71"/>
    </row>
    <row r="189" spans="1:25" x14ac:dyDescent="0.2">
      <c r="B189" s="51"/>
      <c r="C189" s="51"/>
      <c r="D189" s="51"/>
      <c r="E189" s="64"/>
      <c r="F189" s="64"/>
      <c r="G189" s="51"/>
      <c r="H189" s="60"/>
      <c r="I189" s="71"/>
      <c r="J189" s="61"/>
      <c r="K189" s="72"/>
      <c r="L189" s="71"/>
      <c r="M189" s="71"/>
      <c r="N189" s="71"/>
      <c r="O189" s="71"/>
      <c r="P189" s="71"/>
      <c r="Q189" s="71"/>
      <c r="R189" s="71"/>
      <c r="S189" s="71"/>
      <c r="T189" s="71"/>
      <c r="U189" s="71"/>
      <c r="V189" s="71"/>
      <c r="W189" s="71"/>
      <c r="X189" s="71"/>
      <c r="Y189" s="71"/>
    </row>
    <row r="190" spans="1:25" x14ac:dyDescent="0.2">
      <c r="B190" s="51"/>
      <c r="C190" s="51"/>
      <c r="D190" s="51"/>
      <c r="E190" s="64"/>
      <c r="F190" s="64"/>
      <c r="G190" s="51"/>
      <c r="H190" s="60"/>
      <c r="I190" s="71"/>
      <c r="J190" s="61"/>
      <c r="K190" s="72"/>
      <c r="L190" s="71"/>
      <c r="M190" s="71"/>
      <c r="N190" s="71"/>
      <c r="O190" s="71"/>
      <c r="P190" s="71"/>
      <c r="Q190" s="71"/>
      <c r="R190" s="71"/>
      <c r="S190" s="71"/>
      <c r="T190" s="71"/>
      <c r="U190" s="71"/>
      <c r="V190" s="71"/>
      <c r="W190" s="71"/>
      <c r="X190" s="71"/>
      <c r="Y190" s="71"/>
    </row>
    <row r="191" spans="1:25" x14ac:dyDescent="0.2">
      <c r="B191" s="51"/>
      <c r="C191" s="51"/>
      <c r="D191" s="51"/>
      <c r="E191" s="64"/>
      <c r="F191" s="64"/>
      <c r="G191" s="51"/>
      <c r="H191" s="60"/>
      <c r="I191" s="71"/>
      <c r="J191" s="61"/>
      <c r="K191" s="72"/>
      <c r="L191" s="71"/>
      <c r="M191" s="71"/>
      <c r="N191" s="71"/>
      <c r="O191" s="71"/>
      <c r="P191" s="71"/>
      <c r="Q191" s="71"/>
      <c r="R191" s="71"/>
      <c r="S191" s="71"/>
      <c r="T191" s="71"/>
      <c r="U191" s="71"/>
      <c r="V191" s="71"/>
      <c r="W191" s="71"/>
      <c r="X191" s="71"/>
      <c r="Y191" s="71"/>
    </row>
    <row r="192" spans="1:25" x14ac:dyDescent="0.2">
      <c r="B192" s="51"/>
      <c r="C192" s="51"/>
      <c r="D192" s="51"/>
      <c r="E192" s="64"/>
      <c r="F192" s="64"/>
      <c r="G192" s="51"/>
      <c r="H192" s="60"/>
      <c r="I192" s="71"/>
      <c r="J192" s="61"/>
      <c r="K192" s="72"/>
      <c r="L192" s="71"/>
      <c r="M192" s="71"/>
      <c r="N192" s="71"/>
      <c r="O192" s="71"/>
      <c r="P192" s="71"/>
      <c r="Q192" s="71"/>
      <c r="R192" s="71"/>
      <c r="S192" s="71"/>
      <c r="T192" s="71"/>
      <c r="U192" s="71"/>
      <c r="V192" s="71"/>
      <c r="W192" s="71"/>
      <c r="X192" s="71"/>
      <c r="Y192" s="71"/>
    </row>
    <row r="193" spans="2:25" x14ac:dyDescent="0.2">
      <c r="B193" s="51"/>
      <c r="C193" s="51"/>
      <c r="D193" s="51"/>
      <c r="E193" s="64"/>
      <c r="F193" s="64"/>
      <c r="G193" s="51"/>
      <c r="H193" s="60"/>
      <c r="I193" s="71"/>
      <c r="J193" s="61"/>
      <c r="K193" s="72"/>
      <c r="L193" s="71"/>
      <c r="M193" s="71"/>
      <c r="N193" s="71"/>
      <c r="O193" s="71"/>
      <c r="P193" s="71"/>
      <c r="Q193" s="71"/>
      <c r="R193" s="71"/>
      <c r="S193" s="71"/>
      <c r="T193" s="71"/>
      <c r="U193" s="71"/>
      <c r="V193" s="71"/>
      <c r="W193" s="71"/>
      <c r="X193" s="71"/>
      <c r="Y193" s="71"/>
    </row>
    <row r="194" spans="2:25" x14ac:dyDescent="0.2">
      <c r="B194" s="51"/>
      <c r="C194" s="51"/>
      <c r="D194" s="51"/>
      <c r="E194" s="64"/>
      <c r="F194" s="64"/>
      <c r="G194" s="51"/>
      <c r="H194" s="60"/>
      <c r="I194" s="71"/>
      <c r="J194" s="61"/>
      <c r="K194" s="72"/>
      <c r="L194" s="71"/>
      <c r="M194" s="71"/>
      <c r="N194" s="71"/>
      <c r="O194" s="71"/>
      <c r="P194" s="71"/>
      <c r="Q194" s="71"/>
      <c r="R194" s="71"/>
      <c r="S194" s="71"/>
      <c r="T194" s="71"/>
      <c r="U194" s="71"/>
      <c r="V194" s="71"/>
      <c r="W194" s="71"/>
      <c r="X194" s="71"/>
      <c r="Y194" s="71"/>
    </row>
    <row r="195" spans="2:25" x14ac:dyDescent="0.2">
      <c r="B195" s="51"/>
      <c r="C195" s="51"/>
      <c r="D195" s="51"/>
      <c r="E195" s="64"/>
      <c r="F195" s="64"/>
      <c r="G195" s="51"/>
      <c r="H195" s="60"/>
      <c r="I195" s="71"/>
      <c r="J195" s="61"/>
      <c r="K195" s="72"/>
      <c r="L195" s="71"/>
      <c r="M195" s="71"/>
      <c r="N195" s="71"/>
      <c r="O195" s="71"/>
      <c r="P195" s="71"/>
      <c r="Q195" s="71"/>
      <c r="R195" s="71"/>
      <c r="S195" s="71"/>
      <c r="T195" s="71"/>
      <c r="U195" s="71"/>
      <c r="V195" s="71"/>
      <c r="W195" s="71"/>
      <c r="X195" s="71"/>
      <c r="Y195" s="71"/>
    </row>
    <row r="196" spans="2:25" x14ac:dyDescent="0.2">
      <c r="B196" s="51"/>
      <c r="C196" s="51"/>
      <c r="D196" s="51"/>
      <c r="E196" s="64"/>
      <c r="F196" s="64"/>
      <c r="G196" s="51"/>
      <c r="H196" s="60"/>
      <c r="I196" s="71"/>
      <c r="J196" s="61"/>
      <c r="K196" s="72"/>
      <c r="L196" s="71"/>
      <c r="M196" s="71"/>
      <c r="N196" s="71"/>
      <c r="O196" s="71"/>
      <c r="P196" s="71"/>
      <c r="Q196" s="71"/>
      <c r="R196" s="71"/>
      <c r="S196" s="71"/>
      <c r="T196" s="71"/>
      <c r="U196" s="71"/>
      <c r="V196" s="71"/>
      <c r="W196" s="71"/>
      <c r="X196" s="71"/>
      <c r="Y196" s="71"/>
    </row>
    <row r="197" spans="2:25" x14ac:dyDescent="0.2">
      <c r="B197" s="51"/>
      <c r="C197" s="51"/>
      <c r="D197" s="51"/>
      <c r="E197" s="64"/>
      <c r="F197" s="64"/>
      <c r="G197" s="51"/>
      <c r="H197" s="93"/>
      <c r="I197" s="71"/>
      <c r="J197" s="94"/>
      <c r="K197" s="72"/>
      <c r="L197" s="71"/>
      <c r="M197" s="71"/>
      <c r="N197" s="71"/>
      <c r="O197" s="71"/>
      <c r="P197" s="71"/>
      <c r="Q197" s="71"/>
      <c r="R197" s="71"/>
      <c r="S197" s="71"/>
      <c r="T197" s="71"/>
      <c r="U197" s="71"/>
      <c r="V197" s="71"/>
      <c r="W197" s="71"/>
      <c r="X197" s="71"/>
      <c r="Y197" s="71"/>
    </row>
    <row r="198" spans="2:25" x14ac:dyDescent="0.2">
      <c r="B198" s="51"/>
      <c r="C198" s="51"/>
      <c r="D198" s="51"/>
      <c r="E198" s="64"/>
      <c r="F198" s="64"/>
      <c r="G198" s="51"/>
      <c r="H198" s="93"/>
      <c r="I198" s="71"/>
      <c r="J198" s="94"/>
      <c r="K198" s="72"/>
      <c r="L198" s="71"/>
      <c r="M198" s="71"/>
      <c r="N198" s="71"/>
      <c r="O198" s="71"/>
      <c r="P198" s="71"/>
      <c r="Q198" s="71"/>
      <c r="R198" s="71"/>
      <c r="S198" s="71"/>
      <c r="T198" s="71"/>
      <c r="U198" s="71"/>
      <c r="V198" s="71"/>
      <c r="W198" s="71"/>
      <c r="X198" s="71"/>
      <c r="Y198" s="71"/>
    </row>
    <row r="199" spans="2:25" x14ac:dyDescent="0.2">
      <c r="B199" s="51"/>
      <c r="C199" s="51"/>
      <c r="D199" s="51"/>
      <c r="E199" s="64"/>
      <c r="F199" s="64"/>
      <c r="G199" s="51"/>
      <c r="H199" s="93"/>
      <c r="I199" s="71"/>
      <c r="J199" s="94"/>
      <c r="K199" s="72"/>
      <c r="L199" s="71"/>
      <c r="M199" s="71"/>
      <c r="N199" s="71"/>
      <c r="O199" s="71"/>
      <c r="P199" s="71"/>
      <c r="Q199" s="71"/>
      <c r="R199" s="71"/>
      <c r="S199" s="71"/>
      <c r="T199" s="71"/>
      <c r="U199" s="71"/>
      <c r="V199" s="71"/>
      <c r="W199" s="71"/>
      <c r="X199" s="71"/>
      <c r="Y199" s="71"/>
    </row>
    <row r="200" spans="2:25" x14ac:dyDescent="0.2">
      <c r="B200" s="51"/>
      <c r="C200" s="51"/>
      <c r="D200" s="51"/>
      <c r="E200" s="64"/>
      <c r="F200" s="64"/>
      <c r="G200" s="51"/>
      <c r="H200" s="93"/>
      <c r="I200" s="71"/>
      <c r="J200" s="94"/>
      <c r="K200" s="72"/>
      <c r="L200" s="71"/>
      <c r="M200" s="71"/>
      <c r="N200" s="71"/>
      <c r="O200" s="71"/>
      <c r="P200" s="71"/>
      <c r="Q200" s="71"/>
      <c r="R200" s="71"/>
      <c r="S200" s="71"/>
      <c r="T200" s="71"/>
      <c r="U200" s="71"/>
      <c r="V200" s="71"/>
      <c r="W200" s="71"/>
      <c r="X200" s="71"/>
      <c r="Y200" s="71"/>
    </row>
    <row r="201" spans="2:25" x14ac:dyDescent="0.2">
      <c r="B201" s="51"/>
      <c r="C201" s="51"/>
      <c r="D201" s="51"/>
      <c r="E201" s="64"/>
      <c r="F201" s="64"/>
      <c r="G201" s="51"/>
      <c r="H201" s="93"/>
      <c r="I201" s="71"/>
      <c r="J201" s="94"/>
      <c r="K201" s="72"/>
      <c r="L201" s="71"/>
      <c r="M201" s="71"/>
      <c r="N201" s="71"/>
      <c r="O201" s="71"/>
      <c r="P201" s="71"/>
      <c r="Q201" s="71"/>
      <c r="R201" s="71"/>
      <c r="S201" s="71"/>
      <c r="T201" s="71"/>
      <c r="U201" s="71"/>
      <c r="V201" s="71"/>
      <c r="W201" s="71"/>
      <c r="X201" s="71"/>
      <c r="Y201" s="71"/>
    </row>
    <row r="202" spans="2:25" x14ac:dyDescent="0.2">
      <c r="B202" s="51"/>
      <c r="C202" s="51"/>
      <c r="D202" s="51"/>
      <c r="E202" s="64"/>
      <c r="F202" s="64"/>
      <c r="G202" s="51"/>
      <c r="H202" s="93"/>
      <c r="I202" s="71"/>
      <c r="J202" s="94"/>
      <c r="K202" s="72"/>
      <c r="L202" s="71"/>
      <c r="M202" s="71"/>
      <c r="N202" s="71"/>
      <c r="O202" s="71"/>
      <c r="P202" s="71"/>
      <c r="Q202" s="71"/>
      <c r="R202" s="71"/>
      <c r="S202" s="71"/>
      <c r="T202" s="71"/>
      <c r="U202" s="71"/>
      <c r="V202" s="71"/>
      <c r="W202" s="71"/>
      <c r="X202" s="71"/>
      <c r="Y202" s="71"/>
    </row>
    <row r="203" spans="2:25" x14ac:dyDescent="0.2">
      <c r="B203" s="51"/>
      <c r="C203" s="51"/>
      <c r="D203" s="51"/>
      <c r="E203" s="64"/>
      <c r="F203" s="64"/>
      <c r="G203" s="51"/>
      <c r="H203" s="93"/>
      <c r="I203" s="71"/>
      <c r="J203" s="94"/>
      <c r="K203" s="72"/>
      <c r="L203" s="71"/>
      <c r="M203" s="71"/>
      <c r="N203" s="71"/>
      <c r="O203" s="71"/>
      <c r="P203" s="71"/>
      <c r="Q203" s="71"/>
      <c r="R203" s="71"/>
      <c r="S203" s="71"/>
      <c r="T203" s="71"/>
      <c r="U203" s="71"/>
      <c r="V203" s="71"/>
      <c r="W203" s="71"/>
      <c r="X203" s="71"/>
      <c r="Y203" s="71"/>
    </row>
    <row r="204" spans="2:25" x14ac:dyDescent="0.2">
      <c r="B204" s="51"/>
      <c r="C204" s="51"/>
      <c r="D204" s="51"/>
      <c r="E204" s="64"/>
      <c r="F204" s="64"/>
      <c r="G204" s="51"/>
      <c r="H204" s="93"/>
      <c r="I204" s="71"/>
      <c r="J204" s="94"/>
      <c r="K204" s="72"/>
      <c r="L204" s="71"/>
      <c r="M204" s="71"/>
      <c r="N204" s="71"/>
      <c r="O204" s="71"/>
      <c r="P204" s="71"/>
      <c r="Q204" s="71"/>
      <c r="R204" s="71"/>
      <c r="S204" s="71"/>
      <c r="T204" s="71"/>
      <c r="U204" s="71"/>
      <c r="V204" s="71"/>
      <c r="W204" s="71"/>
      <c r="X204" s="71"/>
      <c r="Y204" s="71"/>
    </row>
    <row r="205" spans="2:25" x14ac:dyDescent="0.2">
      <c r="B205" s="51"/>
      <c r="C205" s="51"/>
      <c r="D205" s="51"/>
      <c r="E205" s="64"/>
      <c r="F205" s="64"/>
      <c r="G205" s="51"/>
      <c r="H205" s="93"/>
      <c r="I205" s="71"/>
      <c r="J205" s="94"/>
      <c r="K205" s="72"/>
      <c r="L205" s="71"/>
      <c r="M205" s="71"/>
      <c r="N205" s="71"/>
      <c r="O205" s="71"/>
      <c r="P205" s="71"/>
      <c r="Q205" s="71"/>
      <c r="R205" s="71"/>
      <c r="S205" s="71"/>
      <c r="T205" s="71"/>
      <c r="U205" s="71"/>
      <c r="V205" s="71"/>
      <c r="W205" s="71"/>
      <c r="X205" s="71"/>
      <c r="Y205" s="71"/>
    </row>
    <row r="206" spans="2:25" x14ac:dyDescent="0.2">
      <c r="B206" s="51"/>
      <c r="C206" s="51"/>
      <c r="D206" s="51"/>
      <c r="E206" s="64"/>
      <c r="F206" s="64"/>
      <c r="G206" s="51"/>
      <c r="H206" s="93"/>
      <c r="I206" s="71"/>
      <c r="J206" s="94"/>
      <c r="K206" s="72"/>
      <c r="L206" s="71"/>
      <c r="M206" s="71"/>
      <c r="N206" s="71"/>
      <c r="O206" s="71"/>
      <c r="P206" s="71"/>
      <c r="Q206" s="71"/>
      <c r="R206" s="71"/>
      <c r="S206" s="71"/>
      <c r="T206" s="71"/>
      <c r="U206" s="71"/>
      <c r="V206" s="71"/>
      <c r="W206" s="71"/>
      <c r="X206" s="71"/>
      <c r="Y206" s="71"/>
    </row>
    <row r="207" spans="2:25" x14ac:dyDescent="0.2">
      <c r="B207" s="51"/>
      <c r="C207" s="51"/>
      <c r="D207" s="51"/>
      <c r="E207" s="64"/>
      <c r="F207" s="64"/>
      <c r="G207" s="51"/>
      <c r="H207" s="93"/>
      <c r="I207" s="71"/>
      <c r="J207" s="94"/>
      <c r="K207" s="72"/>
      <c r="L207" s="71"/>
      <c r="M207" s="71"/>
      <c r="N207" s="71"/>
      <c r="O207" s="71"/>
      <c r="P207" s="71"/>
      <c r="Q207" s="71"/>
      <c r="R207" s="71"/>
      <c r="S207" s="71"/>
      <c r="T207" s="71"/>
      <c r="U207" s="71"/>
      <c r="V207" s="71"/>
      <c r="W207" s="71"/>
      <c r="X207" s="71"/>
      <c r="Y207" s="71"/>
    </row>
    <row r="208" spans="2:25" x14ac:dyDescent="0.2">
      <c r="B208" s="51"/>
      <c r="C208" s="51"/>
      <c r="D208" s="51"/>
      <c r="E208" s="64"/>
      <c r="F208" s="64"/>
      <c r="G208" s="51"/>
      <c r="H208" s="93"/>
      <c r="I208" s="71"/>
      <c r="J208" s="94"/>
      <c r="K208" s="72"/>
      <c r="L208" s="71"/>
      <c r="M208" s="71"/>
      <c r="N208" s="71"/>
      <c r="O208" s="71"/>
      <c r="P208" s="71"/>
      <c r="Q208" s="71"/>
      <c r="R208" s="71"/>
      <c r="S208" s="71"/>
      <c r="T208" s="71"/>
      <c r="U208" s="71"/>
      <c r="V208" s="71"/>
      <c r="W208" s="71"/>
      <c r="X208" s="71"/>
      <c r="Y208" s="71"/>
    </row>
    <row r="209" spans="2:25" x14ac:dyDescent="0.2">
      <c r="B209" s="51"/>
      <c r="C209" s="51"/>
      <c r="D209" s="51"/>
      <c r="E209" s="64"/>
      <c r="F209" s="64"/>
      <c r="G209" s="51"/>
      <c r="H209" s="93"/>
      <c r="I209" s="71"/>
      <c r="J209" s="94"/>
      <c r="K209" s="72"/>
      <c r="L209" s="71"/>
      <c r="M209" s="71"/>
      <c r="N209" s="71"/>
      <c r="O209" s="71"/>
      <c r="P209" s="71"/>
      <c r="Q209" s="71"/>
      <c r="R209" s="71"/>
      <c r="S209" s="71"/>
      <c r="T209" s="71"/>
      <c r="U209" s="71"/>
      <c r="V209" s="71"/>
      <c r="W209" s="71"/>
      <c r="X209" s="71"/>
      <c r="Y209" s="71"/>
    </row>
    <row r="210" spans="2:25" x14ac:dyDescent="0.2">
      <c r="B210" s="51"/>
      <c r="C210" s="51"/>
      <c r="D210" s="51"/>
      <c r="E210" s="64"/>
      <c r="F210" s="64"/>
      <c r="G210" s="51"/>
      <c r="H210" s="93"/>
      <c r="I210" s="71"/>
      <c r="J210" s="94"/>
      <c r="K210" s="72"/>
      <c r="L210" s="71"/>
      <c r="M210" s="71"/>
      <c r="N210" s="71"/>
      <c r="O210" s="71"/>
      <c r="P210" s="71"/>
      <c r="Q210" s="71"/>
      <c r="R210" s="71"/>
      <c r="S210" s="71"/>
      <c r="T210" s="71"/>
      <c r="U210" s="71"/>
      <c r="V210" s="71"/>
      <c r="W210" s="71"/>
      <c r="X210" s="71"/>
      <c r="Y210" s="71"/>
    </row>
    <row r="211" spans="2:25" x14ac:dyDescent="0.2">
      <c r="B211" s="51"/>
      <c r="C211" s="51"/>
      <c r="D211" s="51"/>
      <c r="E211" s="64"/>
      <c r="F211" s="64"/>
      <c r="G211" s="51"/>
      <c r="H211" s="93"/>
      <c r="I211" s="71"/>
      <c r="J211" s="94"/>
      <c r="K211" s="72"/>
      <c r="L211" s="71"/>
      <c r="M211" s="71"/>
      <c r="N211" s="71"/>
      <c r="O211" s="71"/>
      <c r="P211" s="71"/>
      <c r="Q211" s="71"/>
      <c r="R211" s="71"/>
      <c r="S211" s="71"/>
      <c r="T211" s="71"/>
      <c r="U211" s="71"/>
      <c r="V211" s="71"/>
      <c r="W211" s="71"/>
      <c r="X211" s="71"/>
      <c r="Y211" s="71"/>
    </row>
    <row r="212" spans="2:25" x14ac:dyDescent="0.2">
      <c r="B212" s="51"/>
      <c r="C212" s="51"/>
      <c r="D212" s="51"/>
      <c r="E212" s="64"/>
      <c r="F212" s="64"/>
      <c r="G212" s="51"/>
      <c r="H212" s="93"/>
      <c r="I212" s="71"/>
      <c r="J212" s="94"/>
      <c r="K212" s="72"/>
      <c r="L212" s="71"/>
      <c r="M212" s="71"/>
      <c r="N212" s="71"/>
      <c r="O212" s="71"/>
      <c r="P212" s="71"/>
      <c r="Q212" s="71"/>
      <c r="R212" s="71"/>
      <c r="S212" s="71"/>
      <c r="T212" s="71"/>
      <c r="U212" s="71"/>
      <c r="V212" s="71"/>
      <c r="W212" s="71"/>
      <c r="X212" s="71"/>
      <c r="Y212" s="71"/>
    </row>
    <row r="213" spans="2:25" x14ac:dyDescent="0.2">
      <c r="B213" s="51"/>
      <c r="C213" s="51"/>
      <c r="D213" s="51"/>
      <c r="E213" s="64"/>
      <c r="F213" s="64"/>
      <c r="G213" s="51"/>
      <c r="H213" s="93"/>
      <c r="I213" s="71"/>
      <c r="J213" s="94"/>
      <c r="K213" s="72"/>
      <c r="L213" s="71"/>
      <c r="M213" s="71"/>
      <c r="N213" s="71"/>
      <c r="O213" s="71"/>
      <c r="P213" s="71"/>
      <c r="Q213" s="71"/>
      <c r="R213" s="71"/>
      <c r="S213" s="71"/>
      <c r="T213" s="71"/>
      <c r="U213" s="71"/>
      <c r="V213" s="71"/>
      <c r="W213" s="71"/>
      <c r="X213" s="71"/>
      <c r="Y213" s="71"/>
    </row>
    <row r="214" spans="2:25" x14ac:dyDescent="0.2">
      <c r="B214" s="51"/>
      <c r="C214" s="51"/>
      <c r="D214" s="51"/>
      <c r="E214" s="64"/>
      <c r="F214" s="64"/>
      <c r="G214" s="51"/>
      <c r="H214" s="93"/>
      <c r="I214" s="71"/>
      <c r="J214" s="94"/>
      <c r="K214" s="72"/>
      <c r="L214" s="71"/>
      <c r="M214" s="71"/>
      <c r="N214" s="71"/>
      <c r="O214" s="71"/>
      <c r="P214" s="71"/>
      <c r="Q214" s="71"/>
      <c r="R214" s="71"/>
      <c r="S214" s="71"/>
      <c r="T214" s="71"/>
      <c r="U214" s="71"/>
      <c r="V214" s="71"/>
      <c r="W214" s="71"/>
      <c r="X214" s="71"/>
      <c r="Y214" s="71"/>
    </row>
    <row r="215" spans="2:25" x14ac:dyDescent="0.2">
      <c r="B215" s="51"/>
      <c r="C215" s="51"/>
      <c r="D215" s="51"/>
      <c r="E215" s="64"/>
      <c r="F215" s="64"/>
      <c r="G215" s="51"/>
      <c r="H215" s="93"/>
      <c r="I215" s="71"/>
      <c r="J215" s="94"/>
      <c r="K215" s="72"/>
      <c r="L215" s="71"/>
      <c r="M215" s="71"/>
      <c r="N215" s="71"/>
      <c r="O215" s="71"/>
      <c r="P215" s="71"/>
      <c r="Q215" s="71"/>
      <c r="R215" s="71"/>
      <c r="S215" s="71"/>
      <c r="T215" s="71"/>
      <c r="U215" s="71"/>
      <c r="V215" s="71"/>
      <c r="W215" s="71"/>
      <c r="X215" s="71"/>
      <c r="Y215" s="71"/>
    </row>
    <row r="216" spans="2:25" x14ac:dyDescent="0.2">
      <c r="B216" s="51"/>
      <c r="C216" s="51"/>
      <c r="D216" s="51"/>
      <c r="E216" s="64"/>
      <c r="F216" s="64"/>
      <c r="G216" s="51"/>
      <c r="H216" s="93"/>
      <c r="I216" s="71"/>
      <c r="J216" s="94"/>
      <c r="K216" s="72"/>
      <c r="L216" s="71"/>
      <c r="M216" s="71"/>
      <c r="N216" s="71"/>
      <c r="O216" s="71"/>
      <c r="P216" s="71"/>
      <c r="Q216" s="71"/>
      <c r="R216" s="71"/>
      <c r="S216" s="71"/>
      <c r="T216" s="71"/>
      <c r="U216" s="71"/>
      <c r="V216" s="71"/>
      <c r="W216" s="71"/>
      <c r="X216" s="71"/>
      <c r="Y216" s="71"/>
    </row>
    <row r="217" spans="2:25" x14ac:dyDescent="0.2">
      <c r="B217" s="51"/>
      <c r="C217" s="51"/>
      <c r="D217" s="51"/>
      <c r="E217" s="64"/>
      <c r="F217" s="64"/>
      <c r="G217" s="51"/>
      <c r="H217" s="93"/>
      <c r="I217" s="71"/>
      <c r="J217" s="94"/>
      <c r="K217" s="72"/>
      <c r="L217" s="71"/>
      <c r="M217" s="71"/>
      <c r="N217" s="71"/>
      <c r="O217" s="71"/>
      <c r="P217" s="71"/>
      <c r="Q217" s="71"/>
      <c r="R217" s="71"/>
      <c r="S217" s="71"/>
      <c r="T217" s="71"/>
      <c r="U217" s="71"/>
      <c r="V217" s="71"/>
      <c r="W217" s="71"/>
      <c r="X217" s="71"/>
      <c r="Y217" s="71"/>
    </row>
    <row r="218" spans="2:25" x14ac:dyDescent="0.2">
      <c r="B218" s="51"/>
      <c r="C218" s="51"/>
      <c r="D218" s="51"/>
      <c r="E218" s="64"/>
      <c r="F218" s="64"/>
      <c r="G218" s="51"/>
      <c r="H218" s="93"/>
      <c r="I218" s="71"/>
      <c r="J218" s="94"/>
      <c r="K218" s="72"/>
      <c r="L218" s="71"/>
      <c r="M218" s="71"/>
      <c r="N218" s="71"/>
      <c r="O218" s="71"/>
      <c r="P218" s="71"/>
      <c r="Q218" s="71"/>
      <c r="R218" s="71"/>
      <c r="S218" s="71"/>
      <c r="T218" s="71"/>
      <c r="U218" s="71"/>
      <c r="V218" s="71"/>
      <c r="W218" s="71"/>
      <c r="X218" s="71"/>
      <c r="Y218" s="71"/>
    </row>
    <row r="219" spans="2:25" x14ac:dyDescent="0.2">
      <c r="B219" s="51"/>
      <c r="C219" s="51"/>
      <c r="D219" s="51"/>
      <c r="E219" s="64"/>
      <c r="F219" s="64"/>
      <c r="G219" s="51"/>
      <c r="H219" s="93"/>
      <c r="I219" s="71"/>
      <c r="J219" s="94"/>
      <c r="K219" s="72"/>
      <c r="L219" s="71"/>
      <c r="M219" s="71"/>
      <c r="N219" s="71"/>
      <c r="O219" s="71"/>
      <c r="P219" s="71"/>
      <c r="Q219" s="71"/>
      <c r="R219" s="71"/>
      <c r="S219" s="71"/>
      <c r="T219" s="71"/>
      <c r="U219" s="71"/>
      <c r="V219" s="71"/>
      <c r="W219" s="71"/>
      <c r="X219" s="71"/>
      <c r="Y219" s="71"/>
    </row>
    <row r="220" spans="2:25" x14ac:dyDescent="0.2">
      <c r="B220" s="51"/>
      <c r="C220" s="51"/>
      <c r="D220" s="51"/>
      <c r="E220" s="64"/>
      <c r="F220" s="64"/>
      <c r="G220" s="51"/>
      <c r="H220" s="93"/>
      <c r="I220" s="71"/>
      <c r="J220" s="94"/>
      <c r="K220" s="72"/>
      <c r="L220" s="71"/>
      <c r="M220" s="71"/>
      <c r="N220" s="71"/>
      <c r="O220" s="71"/>
      <c r="P220" s="71"/>
      <c r="Q220" s="71"/>
      <c r="R220" s="71"/>
      <c r="S220" s="71"/>
      <c r="T220" s="71"/>
      <c r="U220" s="71"/>
      <c r="V220" s="71"/>
      <c r="W220" s="71"/>
      <c r="X220" s="71"/>
      <c r="Y220" s="71"/>
    </row>
    <row r="221" spans="2:25" x14ac:dyDescent="0.2">
      <c r="B221" s="51"/>
      <c r="C221" s="51"/>
      <c r="D221" s="51"/>
      <c r="E221" s="64"/>
      <c r="F221" s="64"/>
      <c r="G221" s="51"/>
      <c r="H221" s="93"/>
      <c r="I221" s="71"/>
      <c r="J221" s="94"/>
      <c r="K221" s="72"/>
      <c r="L221" s="71"/>
      <c r="M221" s="71"/>
      <c r="N221" s="71"/>
      <c r="O221" s="71"/>
      <c r="P221" s="71"/>
      <c r="Q221" s="71"/>
      <c r="R221" s="71"/>
      <c r="S221" s="71"/>
      <c r="T221" s="71"/>
      <c r="U221" s="71"/>
      <c r="V221" s="71"/>
      <c r="W221" s="71"/>
      <c r="X221" s="71"/>
      <c r="Y221" s="71"/>
    </row>
    <row r="222" spans="2:25" x14ac:dyDescent="0.2">
      <c r="B222" s="51"/>
      <c r="C222" s="51"/>
      <c r="D222" s="51"/>
      <c r="E222" s="64"/>
      <c r="F222" s="64"/>
      <c r="G222" s="51"/>
      <c r="H222" s="93"/>
      <c r="I222" s="71"/>
      <c r="J222" s="94"/>
      <c r="K222" s="72"/>
      <c r="L222" s="71"/>
      <c r="M222" s="71"/>
      <c r="N222" s="71"/>
      <c r="O222" s="71"/>
      <c r="P222" s="71"/>
      <c r="Q222" s="71"/>
      <c r="R222" s="71"/>
      <c r="S222" s="71"/>
      <c r="T222" s="71"/>
      <c r="U222" s="71"/>
      <c r="V222" s="71"/>
      <c r="W222" s="71"/>
      <c r="X222" s="71"/>
      <c r="Y222" s="71"/>
    </row>
    <row r="223" spans="2:25" x14ac:dyDescent="0.2">
      <c r="B223" s="51"/>
      <c r="C223" s="51"/>
      <c r="D223" s="51"/>
      <c r="E223" s="64"/>
      <c r="F223" s="64"/>
      <c r="G223" s="51"/>
      <c r="H223" s="93"/>
      <c r="I223" s="71"/>
      <c r="J223" s="94"/>
      <c r="K223" s="72"/>
      <c r="L223" s="71"/>
      <c r="M223" s="71"/>
      <c r="N223" s="71"/>
      <c r="O223" s="71"/>
      <c r="P223" s="71"/>
      <c r="Q223" s="71"/>
      <c r="R223" s="71"/>
      <c r="S223" s="71"/>
      <c r="T223" s="71"/>
      <c r="U223" s="71"/>
      <c r="V223" s="71"/>
      <c r="W223" s="71"/>
      <c r="X223" s="71"/>
      <c r="Y223" s="71"/>
    </row>
    <row r="224" spans="2:25" x14ac:dyDescent="0.2">
      <c r="B224" s="51"/>
      <c r="C224" s="51"/>
      <c r="D224" s="51"/>
      <c r="E224" s="64"/>
      <c r="F224" s="64"/>
      <c r="G224" s="51"/>
      <c r="H224" s="93"/>
      <c r="I224" s="71"/>
      <c r="J224" s="94"/>
      <c r="K224" s="72"/>
      <c r="L224" s="71"/>
      <c r="M224" s="71"/>
      <c r="N224" s="71"/>
      <c r="O224" s="71"/>
      <c r="P224" s="71"/>
      <c r="Q224" s="71"/>
      <c r="R224" s="71"/>
      <c r="S224" s="71"/>
      <c r="T224" s="71"/>
      <c r="U224" s="71"/>
      <c r="V224" s="71"/>
      <c r="W224" s="71"/>
      <c r="X224" s="71"/>
      <c r="Y224" s="71"/>
    </row>
    <row r="225" spans="2:25" x14ac:dyDescent="0.2">
      <c r="B225" s="51"/>
      <c r="C225" s="51"/>
      <c r="D225" s="51"/>
      <c r="E225" s="64"/>
      <c r="F225" s="64"/>
      <c r="G225" s="51"/>
      <c r="H225" s="93"/>
      <c r="I225" s="71"/>
      <c r="J225" s="94"/>
      <c r="K225" s="72"/>
      <c r="L225" s="71"/>
      <c r="M225" s="71"/>
      <c r="N225" s="71"/>
      <c r="O225" s="71"/>
      <c r="P225" s="71"/>
      <c r="Q225" s="71"/>
      <c r="R225" s="71"/>
      <c r="S225" s="71"/>
      <c r="T225" s="71"/>
      <c r="U225" s="71"/>
      <c r="V225" s="71"/>
      <c r="W225" s="71"/>
      <c r="X225" s="71"/>
      <c r="Y225" s="71"/>
    </row>
    <row r="226" spans="2:25" x14ac:dyDescent="0.2">
      <c r="B226" s="51"/>
      <c r="C226" s="51"/>
      <c r="D226" s="51"/>
      <c r="E226" s="64"/>
      <c r="F226" s="64"/>
      <c r="G226" s="51"/>
      <c r="H226" s="93"/>
      <c r="I226" s="71"/>
      <c r="J226" s="94"/>
      <c r="K226" s="72"/>
      <c r="L226" s="71"/>
      <c r="M226" s="71"/>
      <c r="N226" s="71"/>
      <c r="O226" s="71"/>
      <c r="P226" s="71"/>
      <c r="Q226" s="71"/>
      <c r="R226" s="71"/>
      <c r="S226" s="71"/>
      <c r="T226" s="71"/>
      <c r="U226" s="71"/>
      <c r="V226" s="71"/>
      <c r="W226" s="71"/>
      <c r="X226" s="71"/>
      <c r="Y226" s="71"/>
    </row>
    <row r="227" spans="2:25" x14ac:dyDescent="0.2">
      <c r="B227" s="51"/>
      <c r="C227" s="51"/>
      <c r="D227" s="51"/>
      <c r="E227" s="64"/>
      <c r="F227" s="64"/>
      <c r="G227" s="51"/>
      <c r="H227" s="93"/>
      <c r="I227" s="71"/>
      <c r="J227" s="94"/>
      <c r="K227" s="72"/>
      <c r="L227" s="71"/>
      <c r="M227" s="71"/>
      <c r="N227" s="71"/>
      <c r="O227" s="71"/>
      <c r="P227" s="71"/>
      <c r="Q227" s="71"/>
      <c r="R227" s="71"/>
      <c r="S227" s="71"/>
      <c r="T227" s="71"/>
      <c r="U227" s="71"/>
      <c r="V227" s="71"/>
      <c r="W227" s="71"/>
      <c r="X227" s="71"/>
      <c r="Y227" s="71"/>
    </row>
    <row r="228" spans="2:25" x14ac:dyDescent="0.2">
      <c r="B228" s="51"/>
      <c r="C228" s="51"/>
      <c r="D228" s="51"/>
      <c r="E228" s="64"/>
      <c r="F228" s="64"/>
      <c r="G228" s="51"/>
      <c r="H228" s="93"/>
      <c r="I228" s="71"/>
      <c r="J228" s="94"/>
      <c r="K228" s="72"/>
      <c r="L228" s="71"/>
      <c r="M228" s="71"/>
      <c r="N228" s="71"/>
      <c r="O228" s="71"/>
      <c r="P228" s="71"/>
      <c r="Q228" s="71"/>
      <c r="R228" s="71"/>
      <c r="S228" s="71"/>
      <c r="T228" s="71"/>
      <c r="U228" s="71"/>
      <c r="V228" s="71"/>
      <c r="W228" s="71"/>
      <c r="X228" s="71"/>
      <c r="Y228" s="71"/>
    </row>
    <row r="229" spans="2:25" x14ac:dyDescent="0.2">
      <c r="B229" s="51"/>
      <c r="C229" s="51"/>
      <c r="D229" s="51"/>
      <c r="E229" s="64"/>
      <c r="F229" s="64"/>
      <c r="G229" s="51"/>
      <c r="H229" s="93"/>
      <c r="I229" s="71"/>
      <c r="J229" s="94"/>
      <c r="K229" s="72"/>
      <c r="L229" s="71"/>
      <c r="M229" s="71"/>
      <c r="N229" s="71"/>
      <c r="O229" s="71"/>
      <c r="P229" s="71"/>
      <c r="Q229" s="71"/>
      <c r="R229" s="71"/>
      <c r="S229" s="71"/>
      <c r="T229" s="71"/>
      <c r="U229" s="71"/>
      <c r="V229" s="71"/>
      <c r="W229" s="71"/>
      <c r="X229" s="71"/>
      <c r="Y229" s="71"/>
    </row>
    <row r="230" spans="2:25" x14ac:dyDescent="0.2">
      <c r="B230" s="51"/>
      <c r="C230" s="51"/>
      <c r="D230" s="51"/>
      <c r="E230" s="64"/>
      <c r="F230" s="64"/>
      <c r="G230" s="51"/>
      <c r="H230" s="93"/>
      <c r="I230" s="71"/>
      <c r="J230" s="94"/>
      <c r="K230" s="72"/>
      <c r="L230" s="71"/>
      <c r="M230" s="71"/>
      <c r="N230" s="71"/>
      <c r="O230" s="71"/>
      <c r="P230" s="71"/>
      <c r="Q230" s="71"/>
      <c r="R230" s="71"/>
      <c r="S230" s="71"/>
      <c r="T230" s="71"/>
      <c r="U230" s="71"/>
      <c r="V230" s="71"/>
      <c r="W230" s="71"/>
      <c r="X230" s="71"/>
      <c r="Y230" s="71"/>
    </row>
    <row r="231" spans="2:25" x14ac:dyDescent="0.2">
      <c r="B231" s="51"/>
      <c r="C231" s="51"/>
      <c r="D231" s="51"/>
      <c r="E231" s="64"/>
      <c r="F231" s="64"/>
      <c r="G231" s="51"/>
      <c r="H231" s="93"/>
      <c r="I231" s="71"/>
      <c r="J231" s="94"/>
      <c r="K231" s="72"/>
      <c r="L231" s="71"/>
      <c r="M231" s="71"/>
      <c r="N231" s="71"/>
      <c r="O231" s="71"/>
      <c r="P231" s="71"/>
      <c r="Q231" s="71"/>
      <c r="R231" s="71"/>
      <c r="S231" s="71"/>
      <c r="T231" s="71"/>
      <c r="U231" s="71"/>
      <c r="V231" s="71"/>
      <c r="W231" s="71"/>
      <c r="X231" s="71"/>
      <c r="Y231" s="71"/>
    </row>
    <row r="232" spans="2:25" x14ac:dyDescent="0.2">
      <c r="B232" s="51"/>
      <c r="C232" s="51"/>
      <c r="D232" s="51"/>
      <c r="E232" s="64"/>
      <c r="F232" s="64"/>
      <c r="G232" s="51"/>
      <c r="H232" s="93"/>
      <c r="I232" s="71"/>
      <c r="J232" s="94"/>
      <c r="K232" s="72"/>
      <c r="L232" s="71"/>
      <c r="M232" s="71"/>
      <c r="N232" s="71"/>
      <c r="O232" s="71"/>
      <c r="P232" s="71"/>
      <c r="Q232" s="71"/>
      <c r="R232" s="71"/>
      <c r="S232" s="71"/>
      <c r="T232" s="71"/>
      <c r="U232" s="71"/>
      <c r="V232" s="71"/>
      <c r="W232" s="71"/>
      <c r="X232" s="71"/>
      <c r="Y232" s="71"/>
    </row>
    <row r="233" spans="2:25" x14ac:dyDescent="0.2">
      <c r="B233" s="51"/>
      <c r="C233" s="51"/>
      <c r="D233" s="51"/>
      <c r="E233" s="64"/>
      <c r="F233" s="64"/>
      <c r="G233" s="51"/>
      <c r="H233" s="93"/>
      <c r="I233" s="71"/>
      <c r="J233" s="94"/>
      <c r="K233" s="72"/>
      <c r="L233" s="71"/>
      <c r="M233" s="71"/>
      <c r="N233" s="71"/>
      <c r="O233" s="71"/>
      <c r="P233" s="71"/>
      <c r="Q233" s="71"/>
      <c r="R233" s="71"/>
      <c r="S233" s="71"/>
      <c r="T233" s="71"/>
      <c r="U233" s="71"/>
      <c r="V233" s="71"/>
      <c r="W233" s="71"/>
      <c r="X233" s="71"/>
      <c r="Y233" s="71"/>
    </row>
    <row r="234" spans="2:25" x14ac:dyDescent="0.2">
      <c r="B234" s="51"/>
      <c r="C234" s="51"/>
      <c r="D234" s="51"/>
      <c r="E234" s="64"/>
      <c r="F234" s="64"/>
      <c r="G234" s="51"/>
      <c r="H234" s="93"/>
      <c r="I234" s="71"/>
      <c r="J234" s="94"/>
      <c r="K234" s="72"/>
      <c r="L234" s="71"/>
      <c r="M234" s="71"/>
      <c r="N234" s="71"/>
      <c r="O234" s="71"/>
      <c r="P234" s="71"/>
      <c r="Q234" s="71"/>
      <c r="R234" s="71"/>
      <c r="S234" s="71"/>
      <c r="T234" s="71"/>
      <c r="U234" s="71"/>
      <c r="V234" s="71"/>
      <c r="W234" s="71"/>
      <c r="X234" s="71"/>
      <c r="Y234" s="71"/>
    </row>
    <row r="235" spans="2:25" x14ac:dyDescent="0.2">
      <c r="B235" s="51"/>
      <c r="C235" s="51"/>
      <c r="D235" s="51"/>
      <c r="E235" s="64"/>
      <c r="F235" s="64"/>
      <c r="G235" s="51"/>
      <c r="H235" s="93"/>
      <c r="I235" s="71"/>
      <c r="J235" s="94"/>
      <c r="K235" s="72"/>
      <c r="L235" s="71"/>
      <c r="M235" s="71"/>
      <c r="N235" s="71"/>
      <c r="O235" s="71"/>
      <c r="P235" s="71"/>
      <c r="Q235" s="71"/>
      <c r="R235" s="71"/>
      <c r="S235" s="71"/>
      <c r="T235" s="71"/>
      <c r="U235" s="71"/>
      <c r="V235" s="71"/>
      <c r="W235" s="71"/>
      <c r="X235" s="71"/>
      <c r="Y235" s="71"/>
    </row>
    <row r="236" spans="2:25" x14ac:dyDescent="0.2">
      <c r="B236" s="51"/>
      <c r="C236" s="51"/>
      <c r="D236" s="51"/>
      <c r="E236" s="64"/>
      <c r="F236" s="64"/>
      <c r="G236" s="51"/>
      <c r="H236" s="93"/>
      <c r="I236" s="71"/>
      <c r="J236" s="94"/>
      <c r="K236" s="72"/>
      <c r="L236" s="71"/>
      <c r="M236" s="71"/>
      <c r="N236" s="71"/>
      <c r="O236" s="71"/>
      <c r="P236" s="71"/>
      <c r="Q236" s="71"/>
      <c r="R236" s="71"/>
      <c r="S236" s="71"/>
      <c r="T236" s="71"/>
      <c r="U236" s="71"/>
      <c r="V236" s="71"/>
      <c r="W236" s="71"/>
      <c r="X236" s="71"/>
      <c r="Y236" s="71"/>
    </row>
    <row r="237" spans="2:25" x14ac:dyDescent="0.2">
      <c r="B237" s="51"/>
      <c r="C237" s="51"/>
      <c r="D237" s="51"/>
      <c r="E237" s="64"/>
      <c r="F237" s="64"/>
      <c r="G237" s="51"/>
      <c r="H237" s="93"/>
      <c r="I237" s="71"/>
      <c r="J237" s="94"/>
      <c r="K237" s="72"/>
      <c r="L237" s="71"/>
      <c r="M237" s="71"/>
      <c r="N237" s="71"/>
      <c r="O237" s="71"/>
      <c r="P237" s="71"/>
      <c r="Q237" s="71"/>
      <c r="R237" s="71"/>
      <c r="S237" s="71"/>
      <c r="T237" s="71"/>
      <c r="U237" s="71"/>
      <c r="V237" s="71"/>
      <c r="W237" s="71"/>
      <c r="X237" s="71"/>
      <c r="Y237" s="71"/>
    </row>
    <row r="238" spans="2:25" x14ac:dyDescent="0.2">
      <c r="B238" s="51"/>
      <c r="C238" s="51"/>
      <c r="D238" s="51"/>
      <c r="E238" s="64"/>
      <c r="F238" s="64"/>
      <c r="G238" s="51"/>
      <c r="H238" s="93"/>
      <c r="I238" s="71"/>
      <c r="J238" s="94"/>
      <c r="K238" s="72"/>
      <c r="L238" s="71"/>
      <c r="M238" s="71"/>
      <c r="N238" s="71"/>
      <c r="O238" s="71"/>
      <c r="P238" s="71"/>
      <c r="Q238" s="71"/>
      <c r="R238" s="71"/>
      <c r="S238" s="71"/>
      <c r="T238" s="71"/>
      <c r="U238" s="71"/>
      <c r="V238" s="71"/>
      <c r="W238" s="71"/>
      <c r="X238" s="71"/>
      <c r="Y238" s="71"/>
    </row>
    <row r="239" spans="2:25" x14ac:dyDescent="0.2">
      <c r="B239" s="51"/>
      <c r="C239" s="51"/>
      <c r="D239" s="51"/>
      <c r="E239" s="64"/>
      <c r="F239" s="64"/>
      <c r="G239" s="51"/>
      <c r="H239" s="93"/>
      <c r="I239" s="71"/>
      <c r="J239" s="94"/>
      <c r="K239" s="72"/>
      <c r="L239" s="71"/>
      <c r="M239" s="71"/>
      <c r="N239" s="71"/>
      <c r="O239" s="71"/>
      <c r="P239" s="71"/>
      <c r="Q239" s="71"/>
      <c r="R239" s="71"/>
      <c r="S239" s="71"/>
      <c r="T239" s="71"/>
      <c r="U239" s="71"/>
      <c r="V239" s="71"/>
      <c r="W239" s="71"/>
      <c r="X239" s="71"/>
      <c r="Y239" s="71"/>
    </row>
    <row r="240" spans="2:25" x14ac:dyDescent="0.2">
      <c r="B240" s="51"/>
      <c r="C240" s="51"/>
      <c r="D240" s="51"/>
      <c r="E240" s="64"/>
      <c r="F240" s="64"/>
      <c r="G240" s="51"/>
      <c r="H240" s="93"/>
      <c r="I240" s="71"/>
      <c r="J240" s="94"/>
      <c r="K240" s="72"/>
      <c r="L240" s="71"/>
      <c r="M240" s="71"/>
      <c r="N240" s="71"/>
      <c r="O240" s="71"/>
      <c r="P240" s="71"/>
      <c r="Q240" s="71"/>
      <c r="R240" s="71"/>
      <c r="S240" s="71"/>
      <c r="T240" s="71"/>
      <c r="U240" s="71"/>
      <c r="V240" s="71"/>
      <c r="W240" s="71"/>
      <c r="X240" s="71"/>
      <c r="Y240" s="71"/>
    </row>
    <row r="241" spans="2:25" x14ac:dyDescent="0.2">
      <c r="B241" s="51"/>
      <c r="C241" s="51"/>
      <c r="D241" s="51"/>
      <c r="E241" s="64"/>
      <c r="F241" s="64"/>
      <c r="G241" s="51"/>
      <c r="H241" s="93"/>
      <c r="I241" s="71"/>
      <c r="J241" s="94"/>
      <c r="K241" s="72"/>
      <c r="L241" s="71"/>
      <c r="M241" s="71"/>
      <c r="N241" s="71"/>
      <c r="O241" s="71"/>
      <c r="P241" s="71"/>
      <c r="Q241" s="71"/>
      <c r="R241" s="71"/>
      <c r="S241" s="71"/>
      <c r="T241" s="71"/>
      <c r="U241" s="71"/>
      <c r="V241" s="71"/>
      <c r="W241" s="71"/>
      <c r="X241" s="71"/>
      <c r="Y241" s="71"/>
    </row>
    <row r="242" spans="2:25" x14ac:dyDescent="0.2">
      <c r="B242" s="51"/>
      <c r="C242" s="51"/>
      <c r="D242" s="51"/>
      <c r="E242" s="64"/>
      <c r="F242" s="64"/>
      <c r="G242" s="51"/>
      <c r="H242" s="93"/>
      <c r="I242" s="71"/>
      <c r="J242" s="94"/>
      <c r="K242" s="72"/>
      <c r="L242" s="71"/>
      <c r="M242" s="71"/>
      <c r="N242" s="71"/>
      <c r="O242" s="71"/>
      <c r="P242" s="71"/>
      <c r="Q242" s="71"/>
      <c r="R242" s="71"/>
      <c r="S242" s="71"/>
      <c r="T242" s="71"/>
      <c r="U242" s="71"/>
      <c r="V242" s="71"/>
      <c r="W242" s="71"/>
      <c r="X242" s="71"/>
      <c r="Y242" s="71"/>
    </row>
    <row r="243" spans="2:25" x14ac:dyDescent="0.2">
      <c r="B243" s="51"/>
      <c r="C243" s="51"/>
      <c r="D243" s="51"/>
      <c r="E243" s="64"/>
      <c r="F243" s="64"/>
      <c r="G243" s="51"/>
      <c r="H243" s="93"/>
      <c r="I243" s="71"/>
      <c r="J243" s="94"/>
      <c r="K243" s="72"/>
      <c r="L243" s="71"/>
      <c r="M243" s="71"/>
      <c r="N243" s="71"/>
      <c r="O243" s="71"/>
      <c r="P243" s="71"/>
      <c r="Q243" s="71"/>
      <c r="R243" s="71"/>
      <c r="S243" s="71"/>
      <c r="T243" s="71"/>
      <c r="U243" s="71"/>
      <c r="V243" s="71"/>
      <c r="W243" s="71"/>
      <c r="X243" s="71"/>
      <c r="Y243" s="71"/>
    </row>
    <row r="244" spans="2:25" x14ac:dyDescent="0.2">
      <c r="B244" s="51"/>
      <c r="C244" s="51"/>
      <c r="D244" s="51"/>
      <c r="E244" s="64"/>
      <c r="F244" s="64"/>
      <c r="G244" s="51"/>
      <c r="H244" s="93"/>
      <c r="I244" s="71"/>
      <c r="J244" s="94"/>
      <c r="K244" s="72"/>
      <c r="L244" s="71"/>
      <c r="M244" s="71"/>
      <c r="N244" s="71"/>
      <c r="O244" s="71"/>
      <c r="P244" s="71"/>
      <c r="Q244" s="71"/>
      <c r="R244" s="71"/>
      <c r="S244" s="71"/>
      <c r="T244" s="71"/>
      <c r="U244" s="71"/>
      <c r="V244" s="71"/>
      <c r="W244" s="71"/>
      <c r="X244" s="71"/>
      <c r="Y244" s="71"/>
    </row>
    <row r="245" spans="2:25" x14ac:dyDescent="0.2">
      <c r="B245" s="51"/>
      <c r="C245" s="51"/>
      <c r="D245" s="51"/>
      <c r="E245" s="64"/>
      <c r="F245" s="64"/>
      <c r="G245" s="51"/>
      <c r="H245" s="93"/>
      <c r="I245" s="71"/>
      <c r="J245" s="94"/>
      <c r="K245" s="72"/>
      <c r="L245" s="71"/>
      <c r="M245" s="71"/>
      <c r="N245" s="71"/>
      <c r="O245" s="71"/>
      <c r="P245" s="71"/>
      <c r="Q245" s="71"/>
      <c r="R245" s="71"/>
      <c r="S245" s="71"/>
      <c r="T245" s="71"/>
      <c r="U245" s="71"/>
      <c r="V245" s="71"/>
      <c r="W245" s="71"/>
      <c r="X245" s="71"/>
      <c r="Y245" s="71"/>
    </row>
    <row r="246" spans="2:25" x14ac:dyDescent="0.2">
      <c r="B246" s="51"/>
      <c r="C246" s="51"/>
      <c r="D246" s="51"/>
      <c r="E246" s="64"/>
      <c r="F246" s="64"/>
      <c r="G246" s="51"/>
      <c r="H246" s="93"/>
      <c r="I246" s="71"/>
      <c r="J246" s="94"/>
      <c r="K246" s="72"/>
      <c r="L246" s="71"/>
      <c r="M246" s="71"/>
      <c r="N246" s="71"/>
      <c r="O246" s="71"/>
      <c r="P246" s="71"/>
      <c r="Q246" s="71"/>
      <c r="R246" s="71"/>
      <c r="S246" s="71"/>
      <c r="T246" s="71"/>
      <c r="U246" s="71"/>
      <c r="V246" s="71"/>
      <c r="W246" s="71"/>
      <c r="X246" s="71"/>
      <c r="Y246" s="71"/>
    </row>
    <row r="247" spans="2:25" x14ac:dyDescent="0.2">
      <c r="B247" s="51"/>
      <c r="C247" s="51"/>
      <c r="D247" s="51"/>
      <c r="E247" s="64"/>
      <c r="F247" s="64"/>
      <c r="G247" s="51"/>
      <c r="H247" s="93"/>
      <c r="I247" s="71"/>
      <c r="J247" s="94"/>
      <c r="K247" s="72"/>
      <c r="L247" s="71"/>
      <c r="M247" s="71"/>
      <c r="N247" s="71"/>
      <c r="O247" s="71"/>
      <c r="P247" s="71"/>
      <c r="Q247" s="71"/>
      <c r="R247" s="71"/>
      <c r="S247" s="71"/>
      <c r="T247" s="71"/>
      <c r="U247" s="71"/>
      <c r="V247" s="71"/>
      <c r="W247" s="71"/>
      <c r="X247" s="71"/>
      <c r="Y247" s="71"/>
    </row>
    <row r="248" spans="2:25" x14ac:dyDescent="0.2">
      <c r="B248" s="51"/>
      <c r="C248" s="51"/>
      <c r="D248" s="51"/>
      <c r="E248" s="64"/>
      <c r="F248" s="64"/>
      <c r="G248" s="51"/>
      <c r="H248" s="93"/>
      <c r="I248" s="71"/>
      <c r="J248" s="94"/>
      <c r="K248" s="72"/>
      <c r="L248" s="71"/>
      <c r="M248" s="71"/>
      <c r="N248" s="71"/>
      <c r="O248" s="71"/>
      <c r="P248" s="71"/>
      <c r="Q248" s="71"/>
      <c r="R248" s="71"/>
      <c r="S248" s="71"/>
      <c r="T248" s="71"/>
      <c r="U248" s="71"/>
      <c r="V248" s="71"/>
      <c r="W248" s="71"/>
      <c r="X248" s="71"/>
      <c r="Y248" s="71"/>
    </row>
    <row r="249" spans="2:25" x14ac:dyDescent="0.2">
      <c r="B249" s="51"/>
      <c r="C249" s="51"/>
      <c r="D249" s="51"/>
      <c r="E249" s="64"/>
      <c r="F249" s="64"/>
      <c r="G249" s="51"/>
      <c r="H249" s="93"/>
      <c r="I249" s="71"/>
      <c r="J249" s="94"/>
      <c r="K249" s="72"/>
      <c r="L249" s="71"/>
      <c r="M249" s="71"/>
      <c r="N249" s="71"/>
      <c r="O249" s="71"/>
      <c r="P249" s="71"/>
      <c r="Q249" s="71"/>
      <c r="R249" s="71"/>
      <c r="S249" s="71"/>
      <c r="T249" s="71"/>
      <c r="U249" s="71"/>
      <c r="V249" s="71"/>
      <c r="W249" s="71"/>
      <c r="X249" s="71"/>
      <c r="Y249" s="71"/>
    </row>
    <row r="250" spans="2:25" x14ac:dyDescent="0.2">
      <c r="B250" s="51"/>
      <c r="C250" s="51"/>
      <c r="D250" s="51"/>
      <c r="E250" s="64"/>
      <c r="F250" s="64"/>
      <c r="G250" s="51"/>
      <c r="H250" s="93"/>
      <c r="I250" s="71"/>
      <c r="J250" s="94"/>
      <c r="K250" s="72"/>
      <c r="L250" s="71"/>
      <c r="M250" s="71"/>
      <c r="N250" s="71"/>
      <c r="O250" s="71"/>
      <c r="P250" s="71"/>
      <c r="Q250" s="71"/>
      <c r="R250" s="71"/>
      <c r="S250" s="71"/>
      <c r="T250" s="71"/>
      <c r="U250" s="71"/>
      <c r="V250" s="71"/>
      <c r="W250" s="71"/>
      <c r="X250" s="71"/>
      <c r="Y250" s="71"/>
    </row>
    <row r="251" spans="2:25" x14ac:dyDescent="0.2">
      <c r="B251" s="51"/>
      <c r="C251" s="51"/>
      <c r="D251" s="51"/>
      <c r="E251" s="64"/>
      <c r="F251" s="64"/>
      <c r="G251" s="51"/>
      <c r="H251" s="93"/>
      <c r="I251" s="71"/>
      <c r="J251" s="94"/>
      <c r="K251" s="72"/>
      <c r="L251" s="71"/>
      <c r="M251" s="71"/>
      <c r="N251" s="71"/>
      <c r="O251" s="71"/>
      <c r="P251" s="71"/>
      <c r="Q251" s="71"/>
      <c r="R251" s="71"/>
      <c r="S251" s="71"/>
      <c r="T251" s="71"/>
      <c r="U251" s="71"/>
      <c r="V251" s="71"/>
      <c r="W251" s="71"/>
      <c r="X251" s="71"/>
      <c r="Y251" s="71"/>
    </row>
    <row r="252" spans="2:25" x14ac:dyDescent="0.2">
      <c r="B252" s="51"/>
      <c r="C252" s="51"/>
      <c r="D252" s="51"/>
      <c r="E252" s="64"/>
      <c r="F252" s="64"/>
      <c r="G252" s="51"/>
      <c r="H252" s="93"/>
      <c r="I252" s="71"/>
      <c r="J252" s="94"/>
      <c r="K252" s="72"/>
      <c r="L252" s="71"/>
      <c r="M252" s="71"/>
      <c r="N252" s="71"/>
      <c r="O252" s="71"/>
      <c r="P252" s="71"/>
      <c r="Q252" s="71"/>
      <c r="R252" s="71"/>
      <c r="S252" s="71"/>
      <c r="T252" s="71"/>
      <c r="U252" s="71"/>
      <c r="V252" s="71"/>
      <c r="W252" s="71"/>
      <c r="X252" s="71"/>
      <c r="Y252" s="71"/>
    </row>
    <row r="253" spans="2:25" x14ac:dyDescent="0.2">
      <c r="B253" s="51"/>
      <c r="C253" s="51"/>
      <c r="D253" s="51"/>
      <c r="E253" s="64"/>
      <c r="F253" s="64"/>
      <c r="G253" s="51"/>
      <c r="H253" s="93"/>
      <c r="I253" s="71"/>
      <c r="J253" s="94"/>
      <c r="K253" s="72"/>
      <c r="L253" s="71"/>
      <c r="M253" s="71"/>
      <c r="N253" s="71"/>
      <c r="O253" s="71"/>
      <c r="P253" s="71"/>
      <c r="Q253" s="71"/>
      <c r="R253" s="71"/>
      <c r="S253" s="71"/>
      <c r="T253" s="71"/>
      <c r="U253" s="71"/>
      <c r="V253" s="71"/>
      <c r="W253" s="71"/>
      <c r="X253" s="71"/>
      <c r="Y253" s="71"/>
    </row>
    <row r="254" spans="2:25" x14ac:dyDescent="0.2">
      <c r="B254" s="51"/>
      <c r="C254" s="51"/>
      <c r="D254" s="51"/>
      <c r="E254" s="64"/>
      <c r="F254" s="64"/>
      <c r="G254" s="51"/>
      <c r="H254" s="93"/>
      <c r="I254" s="71"/>
      <c r="J254" s="94"/>
      <c r="K254" s="72"/>
      <c r="L254" s="71"/>
      <c r="M254" s="71"/>
      <c r="N254" s="71"/>
      <c r="O254" s="71"/>
      <c r="P254" s="71"/>
      <c r="Q254" s="71"/>
      <c r="R254" s="71"/>
      <c r="S254" s="71"/>
      <c r="T254" s="71"/>
      <c r="U254" s="71"/>
      <c r="V254" s="71"/>
      <c r="W254" s="71"/>
      <c r="X254" s="71"/>
      <c r="Y254" s="71"/>
    </row>
    <row r="255" spans="2:25" x14ac:dyDescent="0.2">
      <c r="B255" s="51"/>
      <c r="C255" s="51"/>
      <c r="D255" s="51"/>
      <c r="E255" s="64"/>
      <c r="F255" s="64"/>
      <c r="G255" s="51"/>
      <c r="H255" s="93"/>
      <c r="I255" s="71"/>
      <c r="J255" s="94"/>
      <c r="K255" s="72"/>
      <c r="L255" s="71"/>
      <c r="M255" s="71"/>
      <c r="N255" s="71"/>
      <c r="O255" s="71"/>
      <c r="P255" s="71"/>
      <c r="Q255" s="71"/>
      <c r="R255" s="71"/>
      <c r="S255" s="71"/>
      <c r="T255" s="71"/>
      <c r="U255" s="71"/>
      <c r="V255" s="71"/>
      <c r="W255" s="71"/>
      <c r="X255" s="71"/>
      <c r="Y255" s="71"/>
    </row>
    <row r="256" spans="2:25" x14ac:dyDescent="0.2">
      <c r="B256" s="51"/>
      <c r="C256" s="51"/>
      <c r="D256" s="51"/>
      <c r="E256" s="64"/>
      <c r="F256" s="64"/>
      <c r="G256" s="51"/>
      <c r="H256" s="93"/>
      <c r="I256" s="71"/>
      <c r="J256" s="94"/>
      <c r="K256" s="72"/>
      <c r="L256" s="71"/>
      <c r="M256" s="71"/>
      <c r="N256" s="71"/>
      <c r="O256" s="71"/>
      <c r="P256" s="71"/>
      <c r="Q256" s="71"/>
      <c r="R256" s="71"/>
      <c r="S256" s="71"/>
      <c r="T256" s="71"/>
      <c r="U256" s="71"/>
      <c r="V256" s="71"/>
      <c r="W256" s="71"/>
      <c r="X256" s="71"/>
      <c r="Y256" s="71"/>
    </row>
    <row r="257" spans="2:25" x14ac:dyDescent="0.2">
      <c r="B257" s="51"/>
      <c r="C257" s="51"/>
      <c r="D257" s="51"/>
      <c r="E257" s="64"/>
      <c r="F257" s="64"/>
      <c r="G257" s="51"/>
      <c r="H257" s="93"/>
      <c r="I257" s="71"/>
      <c r="J257" s="94"/>
      <c r="K257" s="72"/>
      <c r="L257" s="71"/>
      <c r="M257" s="71"/>
      <c r="N257" s="71"/>
      <c r="O257" s="71"/>
      <c r="P257" s="71"/>
      <c r="Q257" s="71"/>
      <c r="R257" s="71"/>
      <c r="S257" s="71"/>
      <c r="T257" s="71"/>
      <c r="U257" s="71"/>
      <c r="V257" s="71"/>
      <c r="W257" s="71"/>
      <c r="X257" s="71"/>
      <c r="Y257" s="71"/>
    </row>
    <row r="258" spans="2:25" x14ac:dyDescent="0.2">
      <c r="B258" s="51"/>
      <c r="C258" s="51"/>
      <c r="D258" s="51"/>
      <c r="E258" s="64"/>
      <c r="F258" s="64"/>
      <c r="G258" s="51"/>
      <c r="H258" s="93"/>
      <c r="I258" s="71"/>
      <c r="J258" s="94"/>
      <c r="K258" s="72"/>
      <c r="L258" s="71"/>
      <c r="M258" s="71"/>
      <c r="N258" s="71"/>
      <c r="O258" s="71"/>
      <c r="P258" s="71"/>
      <c r="Q258" s="71"/>
      <c r="R258" s="71"/>
      <c r="S258" s="71"/>
      <c r="T258" s="71"/>
      <c r="U258" s="71"/>
      <c r="V258" s="71"/>
      <c r="W258" s="71"/>
      <c r="X258" s="71"/>
      <c r="Y258" s="71"/>
    </row>
    <row r="259" spans="2:25" x14ac:dyDescent="0.2">
      <c r="B259" s="51"/>
      <c r="C259" s="51"/>
      <c r="D259" s="51"/>
      <c r="E259" s="64"/>
      <c r="F259" s="64"/>
      <c r="G259" s="51"/>
      <c r="H259" s="93"/>
      <c r="I259" s="71"/>
      <c r="J259" s="94"/>
      <c r="K259" s="72"/>
      <c r="L259" s="71"/>
      <c r="M259" s="71"/>
      <c r="N259" s="71"/>
      <c r="O259" s="71"/>
      <c r="P259" s="71"/>
      <c r="Q259" s="71"/>
      <c r="R259" s="71"/>
      <c r="S259" s="71"/>
      <c r="T259" s="71"/>
      <c r="U259" s="71"/>
      <c r="V259" s="71"/>
      <c r="W259" s="71"/>
      <c r="X259" s="71"/>
      <c r="Y259" s="71"/>
    </row>
    <row r="260" spans="2:25" x14ac:dyDescent="0.2">
      <c r="B260" s="51"/>
      <c r="C260" s="51"/>
      <c r="D260" s="51"/>
      <c r="E260" s="64"/>
      <c r="F260" s="64"/>
      <c r="G260" s="51"/>
      <c r="H260" s="93"/>
      <c r="I260" s="71"/>
      <c r="J260" s="94"/>
      <c r="K260" s="72"/>
      <c r="L260" s="71"/>
      <c r="M260" s="71"/>
      <c r="N260" s="71"/>
      <c r="O260" s="71"/>
      <c r="P260" s="71"/>
      <c r="Q260" s="71"/>
      <c r="R260" s="71"/>
      <c r="S260" s="71"/>
      <c r="T260" s="71"/>
      <c r="U260" s="71"/>
      <c r="V260" s="71"/>
      <c r="W260" s="71"/>
      <c r="X260" s="71"/>
      <c r="Y260" s="71"/>
    </row>
    <row r="261" spans="2:25" x14ac:dyDescent="0.2">
      <c r="B261" s="51"/>
      <c r="C261" s="51"/>
      <c r="D261" s="51"/>
      <c r="E261" s="64"/>
      <c r="F261" s="64"/>
      <c r="G261" s="51"/>
      <c r="H261" s="93"/>
      <c r="I261" s="71"/>
      <c r="J261" s="94"/>
      <c r="K261" s="72"/>
      <c r="L261" s="71"/>
      <c r="M261" s="71"/>
      <c r="N261" s="71"/>
      <c r="O261" s="71"/>
      <c r="P261" s="71"/>
      <c r="Q261" s="71"/>
      <c r="R261" s="71"/>
      <c r="S261" s="71"/>
      <c r="T261" s="71"/>
      <c r="U261" s="71"/>
      <c r="V261" s="71"/>
      <c r="W261" s="71"/>
      <c r="X261" s="71"/>
      <c r="Y261" s="71"/>
    </row>
    <row r="262" spans="2:25" x14ac:dyDescent="0.2">
      <c r="B262" s="51"/>
      <c r="C262" s="51"/>
      <c r="D262" s="51"/>
      <c r="E262" s="64"/>
      <c r="F262" s="64"/>
      <c r="G262" s="51"/>
      <c r="H262" s="93"/>
      <c r="I262" s="71"/>
      <c r="J262" s="94"/>
      <c r="K262" s="72"/>
      <c r="L262" s="71"/>
      <c r="M262" s="71"/>
      <c r="N262" s="71"/>
      <c r="O262" s="71"/>
      <c r="P262" s="71"/>
      <c r="Q262" s="71"/>
      <c r="R262" s="71"/>
      <c r="S262" s="71"/>
      <c r="T262" s="71"/>
      <c r="U262" s="71"/>
      <c r="V262" s="71"/>
      <c r="W262" s="71"/>
      <c r="X262" s="71"/>
      <c r="Y262" s="71"/>
    </row>
    <row r="263" spans="2:25" x14ac:dyDescent="0.2">
      <c r="B263" s="51"/>
      <c r="C263" s="51"/>
      <c r="D263" s="51"/>
      <c r="E263" s="64"/>
      <c r="F263" s="64"/>
      <c r="G263" s="51"/>
      <c r="H263" s="93"/>
      <c r="I263" s="71"/>
      <c r="J263" s="94"/>
      <c r="K263" s="72"/>
      <c r="L263" s="71"/>
      <c r="M263" s="71"/>
      <c r="N263" s="71"/>
      <c r="O263" s="71"/>
      <c r="P263" s="71"/>
      <c r="Q263" s="71"/>
      <c r="R263" s="71"/>
      <c r="S263" s="71"/>
      <c r="T263" s="71"/>
      <c r="U263" s="71"/>
      <c r="V263" s="71"/>
      <c r="W263" s="71"/>
      <c r="X263" s="71"/>
      <c r="Y263" s="71"/>
    </row>
    <row r="264" spans="2:25" x14ac:dyDescent="0.2">
      <c r="B264" s="51"/>
      <c r="C264" s="51"/>
      <c r="D264" s="51"/>
      <c r="E264" s="64"/>
      <c r="F264" s="64"/>
      <c r="G264" s="51"/>
      <c r="H264" s="93"/>
      <c r="I264" s="71"/>
      <c r="J264" s="94"/>
      <c r="K264" s="72"/>
      <c r="L264" s="71"/>
      <c r="M264" s="71"/>
      <c r="N264" s="71"/>
      <c r="O264" s="71"/>
      <c r="P264" s="71"/>
      <c r="Q264" s="71"/>
      <c r="R264" s="71"/>
      <c r="S264" s="71"/>
      <c r="T264" s="71"/>
      <c r="U264" s="71"/>
      <c r="V264" s="71"/>
      <c r="W264" s="71"/>
      <c r="X264" s="71"/>
      <c r="Y264" s="71"/>
    </row>
    <row r="265" spans="2:25" x14ac:dyDescent="0.2">
      <c r="B265" s="51"/>
      <c r="C265" s="51"/>
      <c r="D265" s="51"/>
      <c r="E265" s="64"/>
      <c r="F265" s="64"/>
      <c r="G265" s="51"/>
      <c r="H265" s="93"/>
      <c r="I265" s="71"/>
      <c r="J265" s="94"/>
      <c r="K265" s="72"/>
      <c r="L265" s="71"/>
      <c r="M265" s="71"/>
      <c r="N265" s="71"/>
      <c r="O265" s="71"/>
      <c r="P265" s="71"/>
      <c r="Q265" s="71"/>
      <c r="R265" s="71"/>
      <c r="S265" s="71"/>
      <c r="T265" s="71"/>
      <c r="U265" s="71"/>
      <c r="V265" s="71"/>
      <c r="W265" s="71"/>
      <c r="X265" s="71"/>
      <c r="Y265" s="71"/>
    </row>
    <row r="266" spans="2:25" x14ac:dyDescent="0.2">
      <c r="B266" s="51"/>
      <c r="C266" s="51"/>
      <c r="D266" s="51"/>
      <c r="E266" s="64"/>
      <c r="F266" s="64"/>
      <c r="G266" s="51"/>
      <c r="H266" s="93"/>
      <c r="I266" s="71"/>
      <c r="J266" s="94"/>
      <c r="K266" s="72"/>
      <c r="L266" s="71"/>
      <c r="M266" s="71"/>
      <c r="N266" s="71"/>
      <c r="O266" s="71"/>
      <c r="P266" s="71"/>
      <c r="Q266" s="71"/>
      <c r="R266" s="71"/>
      <c r="S266" s="71"/>
      <c r="T266" s="71"/>
      <c r="U266" s="71"/>
      <c r="V266" s="71"/>
      <c r="W266" s="71"/>
      <c r="X266" s="71"/>
      <c r="Y266" s="71"/>
    </row>
    <row r="267" spans="2:25" x14ac:dyDescent="0.2">
      <c r="B267" s="51"/>
      <c r="C267" s="51"/>
      <c r="D267" s="51"/>
      <c r="E267" s="64"/>
      <c r="F267" s="64"/>
      <c r="G267" s="51"/>
      <c r="H267" s="93"/>
      <c r="I267" s="71"/>
      <c r="J267" s="94"/>
      <c r="K267" s="72"/>
      <c r="L267" s="71"/>
      <c r="M267" s="71"/>
      <c r="N267" s="71"/>
      <c r="O267" s="71"/>
      <c r="P267" s="71"/>
      <c r="Q267" s="71"/>
      <c r="R267" s="71"/>
      <c r="S267" s="71"/>
      <c r="T267" s="71"/>
      <c r="U267" s="71"/>
      <c r="V267" s="71"/>
      <c r="W267" s="71"/>
      <c r="X267" s="71"/>
      <c r="Y267" s="71"/>
    </row>
    <row r="268" spans="2:25" x14ac:dyDescent="0.2">
      <c r="B268" s="51"/>
      <c r="C268" s="51"/>
      <c r="D268" s="51"/>
      <c r="E268" s="64"/>
      <c r="F268" s="64"/>
      <c r="G268" s="51"/>
      <c r="H268" s="93"/>
      <c r="I268" s="71"/>
      <c r="J268" s="94"/>
      <c r="K268" s="72"/>
      <c r="L268" s="71"/>
      <c r="M268" s="71"/>
      <c r="N268" s="71"/>
      <c r="O268" s="71"/>
      <c r="P268" s="71"/>
      <c r="Q268" s="71"/>
      <c r="R268" s="71"/>
      <c r="S268" s="71"/>
      <c r="T268" s="71"/>
      <c r="U268" s="71"/>
      <c r="V268" s="71"/>
      <c r="W268" s="71"/>
      <c r="X268" s="71"/>
      <c r="Y268" s="71"/>
    </row>
    <row r="269" spans="2:25" x14ac:dyDescent="0.2">
      <c r="B269" s="51"/>
      <c r="C269" s="51"/>
      <c r="D269" s="51"/>
      <c r="E269" s="64"/>
      <c r="F269" s="64"/>
      <c r="G269" s="51"/>
      <c r="H269" s="93"/>
      <c r="I269" s="71"/>
      <c r="J269" s="94"/>
      <c r="K269" s="72"/>
      <c r="L269" s="71"/>
      <c r="M269" s="71"/>
      <c r="N269" s="71"/>
      <c r="O269" s="71"/>
      <c r="P269" s="71"/>
      <c r="Q269" s="71"/>
      <c r="R269" s="71"/>
      <c r="S269" s="71"/>
      <c r="T269" s="71"/>
      <c r="U269" s="71"/>
      <c r="V269" s="71"/>
      <c r="W269" s="71"/>
      <c r="X269" s="71"/>
      <c r="Y269" s="71"/>
    </row>
    <row r="270" spans="2:25" x14ac:dyDescent="0.2">
      <c r="B270" s="51"/>
      <c r="C270" s="51"/>
      <c r="D270" s="51"/>
      <c r="E270" s="64"/>
      <c r="F270" s="64"/>
      <c r="G270" s="51"/>
      <c r="H270" s="93"/>
      <c r="I270" s="71"/>
      <c r="J270" s="94"/>
      <c r="K270" s="72"/>
      <c r="L270" s="71"/>
      <c r="M270" s="71"/>
      <c r="N270" s="71"/>
      <c r="O270" s="71"/>
      <c r="P270" s="71"/>
      <c r="Q270" s="71"/>
      <c r="R270" s="71"/>
      <c r="S270" s="71"/>
      <c r="T270" s="71"/>
      <c r="U270" s="71"/>
      <c r="V270" s="71"/>
      <c r="W270" s="71"/>
      <c r="X270" s="71"/>
      <c r="Y270" s="71"/>
    </row>
    <row r="271" spans="2:25" x14ac:dyDescent="0.2">
      <c r="B271" s="51"/>
      <c r="C271" s="51"/>
      <c r="D271" s="51"/>
      <c r="E271" s="64"/>
      <c r="F271" s="64"/>
      <c r="G271" s="51"/>
      <c r="H271" s="93"/>
      <c r="I271" s="71"/>
      <c r="J271" s="94"/>
      <c r="K271" s="72"/>
      <c r="L271" s="71"/>
      <c r="M271" s="71"/>
      <c r="N271" s="71"/>
      <c r="O271" s="71"/>
      <c r="P271" s="71"/>
      <c r="Q271" s="71"/>
      <c r="R271" s="71"/>
      <c r="S271" s="71"/>
      <c r="T271" s="71"/>
      <c r="U271" s="71"/>
      <c r="V271" s="71"/>
      <c r="W271" s="71"/>
      <c r="X271" s="71"/>
      <c r="Y271" s="71"/>
    </row>
    <row r="272" spans="2:25" x14ac:dyDescent="0.2">
      <c r="B272" s="51"/>
      <c r="C272" s="51"/>
      <c r="D272" s="51"/>
      <c r="E272" s="64"/>
      <c r="F272" s="64"/>
      <c r="G272" s="51"/>
      <c r="H272" s="93"/>
      <c r="I272" s="71"/>
      <c r="J272" s="94"/>
      <c r="K272" s="72"/>
      <c r="L272" s="71"/>
      <c r="M272" s="71"/>
      <c r="N272" s="71"/>
      <c r="O272" s="71"/>
      <c r="P272" s="71"/>
      <c r="Q272" s="71"/>
      <c r="R272" s="71"/>
      <c r="S272" s="71"/>
      <c r="T272" s="71"/>
      <c r="U272" s="71"/>
      <c r="V272" s="71"/>
      <c r="W272" s="71"/>
      <c r="X272" s="71"/>
      <c r="Y272" s="71"/>
    </row>
    <row r="273" spans="2:25" x14ac:dyDescent="0.2">
      <c r="B273" s="51"/>
      <c r="C273" s="51"/>
      <c r="D273" s="51"/>
      <c r="E273" s="64"/>
      <c r="F273" s="64"/>
      <c r="G273" s="51"/>
      <c r="H273" s="93"/>
      <c r="I273" s="71"/>
      <c r="J273" s="94"/>
      <c r="K273" s="72"/>
      <c r="L273" s="71"/>
      <c r="M273" s="71"/>
      <c r="N273" s="71"/>
      <c r="O273" s="71"/>
      <c r="P273" s="71"/>
      <c r="Q273" s="71"/>
      <c r="R273" s="71"/>
      <c r="S273" s="71"/>
      <c r="T273" s="71"/>
      <c r="U273" s="71"/>
      <c r="V273" s="71"/>
      <c r="W273" s="71"/>
      <c r="X273" s="71"/>
      <c r="Y273" s="71"/>
    </row>
    <row r="274" spans="2:25" x14ac:dyDescent="0.2">
      <c r="B274" s="51"/>
      <c r="C274" s="51"/>
      <c r="D274" s="51"/>
      <c r="E274" s="64"/>
      <c r="F274" s="64"/>
      <c r="G274" s="51"/>
      <c r="H274" s="93"/>
      <c r="I274" s="71"/>
      <c r="J274" s="94"/>
      <c r="K274" s="72"/>
      <c r="L274" s="71"/>
      <c r="M274" s="71"/>
      <c r="N274" s="71"/>
      <c r="O274" s="71"/>
      <c r="P274" s="71"/>
      <c r="Q274" s="71"/>
      <c r="R274" s="71"/>
      <c r="S274" s="71"/>
      <c r="T274" s="71"/>
      <c r="U274" s="71"/>
      <c r="V274" s="71"/>
      <c r="W274" s="71"/>
      <c r="X274" s="71"/>
      <c r="Y274" s="71"/>
    </row>
    <row r="275" spans="2:25" x14ac:dyDescent="0.2">
      <c r="B275" s="51"/>
      <c r="C275" s="51"/>
      <c r="D275" s="51"/>
      <c r="E275" s="64"/>
      <c r="F275" s="64"/>
      <c r="G275" s="51"/>
      <c r="H275" s="93"/>
      <c r="I275" s="71"/>
      <c r="J275" s="94"/>
      <c r="K275" s="72"/>
      <c r="L275" s="71"/>
      <c r="M275" s="71"/>
      <c r="N275" s="71"/>
      <c r="O275" s="71"/>
      <c r="P275" s="71"/>
      <c r="Q275" s="71"/>
      <c r="R275" s="71"/>
      <c r="S275" s="71"/>
      <c r="T275" s="71"/>
      <c r="U275" s="71"/>
      <c r="V275" s="71"/>
      <c r="W275" s="71"/>
      <c r="X275" s="71"/>
      <c r="Y275" s="71"/>
    </row>
    <row r="276" spans="2:25" x14ac:dyDescent="0.2">
      <c r="B276" s="51"/>
      <c r="C276" s="51"/>
      <c r="D276" s="51"/>
      <c r="E276" s="64"/>
      <c r="F276" s="64"/>
      <c r="G276" s="51"/>
      <c r="H276" s="93"/>
      <c r="I276" s="71"/>
      <c r="J276" s="94"/>
      <c r="K276" s="72"/>
      <c r="L276" s="71"/>
      <c r="M276" s="71"/>
      <c r="N276" s="71"/>
      <c r="O276" s="71"/>
      <c r="P276" s="71"/>
      <c r="Q276" s="71"/>
      <c r="R276" s="71"/>
      <c r="S276" s="71"/>
      <c r="T276" s="71"/>
      <c r="U276" s="71"/>
      <c r="V276" s="71"/>
      <c r="W276" s="71"/>
      <c r="X276" s="71"/>
      <c r="Y276" s="71"/>
    </row>
    <row r="277" spans="2:25" x14ac:dyDescent="0.2">
      <c r="B277" s="51"/>
      <c r="C277" s="51"/>
      <c r="D277" s="51"/>
      <c r="E277" s="64"/>
      <c r="F277" s="64"/>
      <c r="G277" s="51"/>
      <c r="H277" s="93"/>
      <c r="I277" s="71"/>
      <c r="J277" s="94"/>
      <c r="K277" s="72"/>
      <c r="L277" s="71"/>
      <c r="M277" s="71"/>
      <c r="N277" s="71"/>
      <c r="O277" s="71"/>
      <c r="P277" s="71"/>
      <c r="Q277" s="71"/>
      <c r="R277" s="71"/>
      <c r="S277" s="71"/>
      <c r="T277" s="71"/>
      <c r="U277" s="71"/>
      <c r="V277" s="71"/>
      <c r="W277" s="71"/>
      <c r="X277" s="71"/>
      <c r="Y277" s="71"/>
    </row>
    <row r="278" spans="2:25" x14ac:dyDescent="0.2">
      <c r="B278" s="51"/>
      <c r="C278" s="51"/>
      <c r="D278" s="51"/>
      <c r="E278" s="64"/>
      <c r="F278" s="64"/>
      <c r="G278" s="51"/>
      <c r="H278" s="93"/>
      <c r="I278" s="71"/>
      <c r="J278" s="94"/>
      <c r="K278" s="72"/>
      <c r="L278" s="71"/>
      <c r="M278" s="71"/>
      <c r="N278" s="71"/>
      <c r="O278" s="71"/>
      <c r="P278" s="71"/>
      <c r="Q278" s="71"/>
      <c r="R278" s="71"/>
      <c r="S278" s="71"/>
      <c r="T278" s="71"/>
      <c r="U278" s="71"/>
      <c r="V278" s="71"/>
      <c r="W278" s="71"/>
      <c r="X278" s="71"/>
      <c r="Y278" s="71"/>
    </row>
    <row r="279" spans="2:25" x14ac:dyDescent="0.2">
      <c r="B279" s="51"/>
      <c r="C279" s="51"/>
      <c r="D279" s="51"/>
      <c r="E279" s="64"/>
      <c r="F279" s="64"/>
      <c r="G279" s="51"/>
      <c r="H279" s="93"/>
      <c r="I279" s="71"/>
      <c r="J279" s="94"/>
      <c r="K279" s="72"/>
      <c r="L279" s="71"/>
      <c r="M279" s="71"/>
      <c r="N279" s="71"/>
      <c r="O279" s="71"/>
      <c r="P279" s="71"/>
      <c r="Q279" s="71"/>
      <c r="R279" s="71"/>
      <c r="S279" s="71"/>
      <c r="T279" s="71"/>
      <c r="U279" s="71"/>
      <c r="V279" s="71"/>
      <c r="W279" s="71"/>
      <c r="X279" s="71"/>
      <c r="Y279" s="71"/>
    </row>
    <row r="280" spans="2:25" x14ac:dyDescent="0.2">
      <c r="B280" s="51"/>
      <c r="C280" s="51"/>
      <c r="D280" s="51"/>
      <c r="E280" s="64"/>
      <c r="F280" s="64"/>
      <c r="G280" s="51"/>
      <c r="H280" s="93"/>
      <c r="I280" s="71"/>
      <c r="J280" s="94"/>
      <c r="K280" s="72"/>
      <c r="L280" s="71"/>
      <c r="M280" s="71"/>
      <c r="N280" s="71"/>
      <c r="O280" s="71"/>
      <c r="P280" s="71"/>
      <c r="Q280" s="71"/>
      <c r="R280" s="71"/>
      <c r="S280" s="71"/>
      <c r="T280" s="71"/>
      <c r="U280" s="71"/>
      <c r="V280" s="71"/>
      <c r="W280" s="71"/>
      <c r="X280" s="71"/>
      <c r="Y280" s="71"/>
    </row>
    <row r="281" spans="2:25" x14ac:dyDescent="0.2">
      <c r="B281" s="51"/>
      <c r="C281" s="51"/>
      <c r="D281" s="51"/>
      <c r="E281" s="64"/>
      <c r="F281" s="64"/>
      <c r="G281" s="51"/>
      <c r="H281" s="93"/>
      <c r="I281" s="71"/>
      <c r="J281" s="94"/>
      <c r="K281" s="72"/>
      <c r="L281" s="71"/>
      <c r="M281" s="71"/>
      <c r="N281" s="71"/>
      <c r="O281" s="71"/>
      <c r="P281" s="71"/>
      <c r="Q281" s="71"/>
      <c r="R281" s="71"/>
      <c r="S281" s="71"/>
      <c r="T281" s="71"/>
      <c r="U281" s="71"/>
      <c r="V281" s="71"/>
      <c r="W281" s="71"/>
      <c r="X281" s="71"/>
      <c r="Y281" s="71"/>
    </row>
    <row r="282" spans="2:25" x14ac:dyDescent="0.2">
      <c r="B282" s="51"/>
      <c r="C282" s="51"/>
      <c r="D282" s="51"/>
      <c r="E282" s="64"/>
      <c r="F282" s="64"/>
      <c r="G282" s="51"/>
      <c r="H282" s="93"/>
      <c r="I282" s="71"/>
      <c r="J282" s="94"/>
      <c r="K282" s="72"/>
      <c r="L282" s="71"/>
      <c r="M282" s="71"/>
      <c r="N282" s="71"/>
      <c r="O282" s="71"/>
      <c r="P282" s="71"/>
      <c r="Q282" s="71"/>
      <c r="R282" s="71"/>
      <c r="S282" s="71"/>
      <c r="T282" s="71"/>
      <c r="U282" s="71"/>
      <c r="V282" s="71"/>
      <c r="W282" s="71"/>
      <c r="X282" s="71"/>
      <c r="Y282" s="71"/>
    </row>
    <row r="283" spans="2:25" x14ac:dyDescent="0.2">
      <c r="B283" s="51"/>
      <c r="C283" s="51"/>
      <c r="D283" s="51"/>
      <c r="E283" s="64"/>
      <c r="F283" s="64"/>
      <c r="G283" s="51"/>
      <c r="H283" s="93"/>
      <c r="I283" s="71"/>
      <c r="J283" s="94"/>
      <c r="K283" s="72"/>
      <c r="L283" s="71"/>
      <c r="M283" s="71"/>
      <c r="N283" s="71"/>
      <c r="O283" s="71"/>
      <c r="P283" s="71"/>
      <c r="Q283" s="71"/>
      <c r="R283" s="71"/>
      <c r="S283" s="71"/>
      <c r="T283" s="71"/>
      <c r="U283" s="71"/>
      <c r="V283" s="71"/>
      <c r="W283" s="71"/>
      <c r="X283" s="71"/>
      <c r="Y283" s="71"/>
    </row>
    <row r="284" spans="2:25" x14ac:dyDescent="0.2">
      <c r="B284" s="51"/>
      <c r="C284" s="51"/>
      <c r="D284" s="51"/>
      <c r="E284" s="64"/>
      <c r="F284" s="64"/>
      <c r="G284" s="51"/>
      <c r="H284" s="93"/>
      <c r="I284" s="71"/>
      <c r="J284" s="94"/>
      <c r="K284" s="72"/>
      <c r="L284" s="71"/>
      <c r="M284" s="71"/>
      <c r="N284" s="71"/>
      <c r="O284" s="71"/>
      <c r="P284" s="71"/>
      <c r="Q284" s="71"/>
      <c r="R284" s="71"/>
      <c r="S284" s="71"/>
      <c r="T284" s="71"/>
      <c r="U284" s="71"/>
      <c r="V284" s="71"/>
      <c r="W284" s="71"/>
      <c r="X284" s="71"/>
      <c r="Y284" s="71"/>
    </row>
    <row r="285" spans="2:25" x14ac:dyDescent="0.2">
      <c r="B285" s="51"/>
      <c r="C285" s="51"/>
      <c r="D285" s="51"/>
      <c r="E285" s="64"/>
      <c r="F285" s="64"/>
      <c r="G285" s="51"/>
      <c r="H285" s="93"/>
      <c r="I285" s="71"/>
      <c r="J285" s="94"/>
      <c r="K285" s="72"/>
      <c r="L285" s="71"/>
      <c r="M285" s="71"/>
      <c r="N285" s="71"/>
      <c r="O285" s="71"/>
      <c r="P285" s="71"/>
      <c r="Q285" s="71"/>
      <c r="R285" s="71"/>
      <c r="S285" s="71"/>
      <c r="T285" s="71"/>
      <c r="U285" s="71"/>
      <c r="V285" s="71"/>
      <c r="W285" s="71"/>
      <c r="X285" s="71"/>
      <c r="Y285" s="71"/>
    </row>
    <row r="286" spans="2:25" x14ac:dyDescent="0.2">
      <c r="B286" s="51"/>
      <c r="C286" s="51"/>
      <c r="D286" s="51"/>
      <c r="E286" s="64"/>
      <c r="F286" s="64"/>
      <c r="G286" s="51"/>
      <c r="H286" s="93"/>
      <c r="I286" s="71"/>
      <c r="J286" s="94"/>
      <c r="K286" s="72"/>
      <c r="L286" s="71"/>
      <c r="M286" s="71"/>
      <c r="N286" s="71"/>
      <c r="O286" s="71"/>
      <c r="P286" s="71"/>
      <c r="Q286" s="71"/>
      <c r="R286" s="71"/>
      <c r="S286" s="71"/>
      <c r="T286" s="71"/>
      <c r="U286" s="71"/>
      <c r="V286" s="71"/>
      <c r="W286" s="71"/>
      <c r="X286" s="71"/>
      <c r="Y286" s="71"/>
    </row>
    <row r="287" spans="2:25" x14ac:dyDescent="0.2">
      <c r="B287" s="51"/>
      <c r="C287" s="51"/>
      <c r="D287" s="51"/>
      <c r="E287" s="64"/>
      <c r="F287" s="64"/>
      <c r="G287" s="51"/>
      <c r="H287" s="93"/>
      <c r="I287" s="71"/>
      <c r="J287" s="94"/>
      <c r="K287" s="72"/>
      <c r="L287" s="71"/>
      <c r="M287" s="71"/>
      <c r="N287" s="71"/>
      <c r="O287" s="71"/>
      <c r="P287" s="71"/>
      <c r="Q287" s="71"/>
      <c r="R287" s="71"/>
      <c r="S287" s="71"/>
      <c r="T287" s="71"/>
      <c r="U287" s="71"/>
      <c r="V287" s="71"/>
      <c r="W287" s="71"/>
      <c r="X287" s="71"/>
      <c r="Y287" s="71"/>
    </row>
    <row r="288" spans="2:25" x14ac:dyDescent="0.2">
      <c r="B288" s="51"/>
      <c r="C288" s="51"/>
      <c r="D288" s="51"/>
      <c r="E288" s="64"/>
      <c r="F288" s="64"/>
      <c r="G288" s="51"/>
      <c r="H288" s="93"/>
      <c r="I288" s="71"/>
      <c r="J288" s="94"/>
      <c r="K288" s="72"/>
      <c r="L288" s="71"/>
      <c r="M288" s="71"/>
      <c r="N288" s="71"/>
      <c r="O288" s="71"/>
      <c r="P288" s="71"/>
      <c r="Q288" s="71"/>
      <c r="R288" s="71"/>
      <c r="S288" s="71"/>
      <c r="T288" s="71"/>
      <c r="U288" s="71"/>
      <c r="V288" s="71"/>
      <c r="W288" s="71"/>
      <c r="X288" s="71"/>
      <c r="Y288" s="71"/>
    </row>
    <row r="289" spans="2:25" x14ac:dyDescent="0.2">
      <c r="B289" s="51"/>
      <c r="C289" s="51"/>
      <c r="D289" s="51"/>
      <c r="E289" s="64"/>
      <c r="F289" s="64"/>
      <c r="G289" s="51"/>
      <c r="H289" s="93"/>
      <c r="I289" s="71"/>
      <c r="J289" s="94"/>
      <c r="K289" s="72"/>
      <c r="L289" s="71"/>
      <c r="M289" s="71"/>
      <c r="N289" s="71"/>
      <c r="O289" s="71"/>
      <c r="P289" s="71"/>
      <c r="Q289" s="71"/>
      <c r="R289" s="71"/>
      <c r="S289" s="71"/>
      <c r="T289" s="71"/>
      <c r="U289" s="71"/>
      <c r="V289" s="71"/>
      <c r="W289" s="71"/>
      <c r="X289" s="71"/>
      <c r="Y289" s="71"/>
    </row>
    <row r="290" spans="2:25" x14ac:dyDescent="0.2">
      <c r="B290" s="51"/>
      <c r="C290" s="51"/>
      <c r="D290" s="51"/>
      <c r="E290" s="64"/>
      <c r="F290" s="64"/>
      <c r="G290" s="51"/>
      <c r="H290" s="93"/>
      <c r="I290" s="71"/>
      <c r="J290" s="94"/>
      <c r="K290" s="72"/>
      <c r="L290" s="71"/>
      <c r="M290" s="71"/>
      <c r="N290" s="71"/>
      <c r="O290" s="71"/>
      <c r="P290" s="71"/>
      <c r="Q290" s="71"/>
      <c r="R290" s="71"/>
      <c r="S290" s="71"/>
      <c r="T290" s="71"/>
      <c r="U290" s="71"/>
      <c r="V290" s="71"/>
      <c r="W290" s="71"/>
      <c r="X290" s="71"/>
      <c r="Y290" s="71"/>
    </row>
  </sheetData>
  <sheetProtection password="EB90" sheet="1" objects="1" scenarios="1" formatColumns="0" selectLockedCells="1"/>
  <protectedRanges>
    <protectedRange sqref="I8:I49 B8:G49 K8:P10 K12:P49 K11:O11" name="Range1_1"/>
  </protectedRanges>
  <mergeCells count="6">
    <mergeCell ref="B53:J53"/>
    <mergeCell ref="E6:F6"/>
    <mergeCell ref="B1:H1"/>
    <mergeCell ref="B3:H3"/>
    <mergeCell ref="B51:J51"/>
    <mergeCell ref="B52:J52"/>
  </mergeCells>
  <conditionalFormatting sqref="B50:G50 K8:K49">
    <cfRule type="cellIs" dxfId="22" priority="23" stopIfTrue="1" operator="equal">
      <formula>0</formula>
    </cfRule>
  </conditionalFormatting>
  <conditionalFormatting sqref="G8:G49">
    <cfRule type="expression" dxfId="21" priority="18">
      <formula>$F8&gt;0</formula>
    </cfRule>
  </conditionalFormatting>
  <conditionalFormatting sqref="K10">
    <cfRule type="cellIs" dxfId="20" priority="16" stopIfTrue="1" operator="equal">
      <formula>0</formula>
    </cfRule>
  </conditionalFormatting>
  <conditionalFormatting sqref="G10">
    <cfRule type="expression" dxfId="19" priority="12">
      <formula>$F10&gt;0</formula>
    </cfRule>
  </conditionalFormatting>
  <conditionalFormatting sqref="P6">
    <cfRule type="cellIs" dxfId="18" priority="11" operator="equal">
      <formula>"   Please fix the errors below"</formula>
    </cfRule>
  </conditionalFormatting>
  <conditionalFormatting sqref="E8:E49">
    <cfRule type="expression" dxfId="17" priority="9">
      <formula>$F8&gt;0</formula>
    </cfRule>
  </conditionalFormatting>
  <conditionalFormatting sqref="F8:F49">
    <cfRule type="expression" dxfId="16" priority="8">
      <formula>$E8&gt;0</formula>
    </cfRule>
  </conditionalFormatting>
  <conditionalFormatting sqref="L8:L49">
    <cfRule type="expression" dxfId="15" priority="7">
      <formula>$K8=$C$58</formula>
    </cfRule>
  </conditionalFormatting>
  <conditionalFormatting sqref="M8:M49">
    <cfRule type="expression" dxfId="14" priority="6">
      <formula>$K8=$C$58</formula>
    </cfRule>
  </conditionalFormatting>
  <conditionalFormatting sqref="N8:N49">
    <cfRule type="expression" dxfId="13" priority="5">
      <formula>$K8=$C$59</formula>
    </cfRule>
  </conditionalFormatting>
  <conditionalFormatting sqref="B54:B55">
    <cfRule type="cellIs" dxfId="12" priority="3" stopIfTrue="1" operator="equal">
      <formula>0</formula>
    </cfRule>
  </conditionalFormatting>
  <conditionalFormatting sqref="B52:B53">
    <cfRule type="cellIs" dxfId="11" priority="2" stopIfTrue="1" operator="equal">
      <formula>0</formula>
    </cfRule>
  </conditionalFormatting>
  <conditionalFormatting sqref="B51">
    <cfRule type="cellIs" dxfId="10" priority="1" stopIfTrue="1" operator="equal">
      <formula>0</formula>
    </cfRule>
  </conditionalFormatting>
  <dataValidations count="11">
    <dataValidation allowBlank="1" sqref="P8:P49" xr:uid="{00000000-0002-0000-0200-000000000000}"/>
    <dataValidation type="whole" allowBlank="1" showInputMessage="1" showErrorMessage="1" error="Please enter a whole number between 1 and 99. Round UP for partial years." sqref="D8:D49" xr:uid="{00000000-0002-0000-0200-000001000000}">
      <formula1>1</formula1>
      <formula2>99</formula2>
    </dataValidation>
    <dataValidation type="list" allowBlank="1" showInputMessage="1" showErrorMessage="1" error="Please select from the drop-down menu. In this CIP, only projects that start construction in the next 20 fiscal years can be included, excluding the current year. " sqref="C8:C49" xr:uid="{00000000-0002-0000-0200-000002000000}">
      <formula1>$B$59:$B$78</formula1>
    </dataValidation>
    <dataValidation type="decimal" operator="greaterThanOrEqual" allowBlank="1" showInputMessage="1" showErrorMessage="1" error="Please enter a number that is greater than or equal to 0." prompt="How much you would expect the project to cost in the year of construction (from engineering cost study, etc.)._x000a__x000a_Do not enter if you estimated the cost in the next column." sqref="E8:E49" xr:uid="{00000000-0002-0000-0200-000003000000}">
      <formula1>0</formula1>
    </dataValidation>
    <dataValidation type="decimal" operator="greaterThanOrEqual" allowBlank="1" showInputMessage="1" showErrorMessage="1" error="Please enter a number that is greater than or equal to 0." prompt="How much you would expect the project to cost if construction began in the current fiscal year._x000a__x000a_Do not enter if you estimated the cost in the previous column." sqref="F8:F49" xr:uid="{00000000-0002-0000-0200-000004000000}">
      <formula1>0</formula1>
    </dataValidation>
    <dataValidation type="decimal" allowBlank="1" showInputMessage="1" showErrorMessage="1" error="Please enter a number between -100% (unlikely) and 100% (doubling prices each year)." prompt="Estimate the annual inflation rate of this project's construction cost only if you estimated the project cost in today's dollars (previous column)." sqref="G8:G49" xr:uid="{00000000-0002-0000-0200-000005000000}">
      <formula1>-1</formula1>
      <formula2>1</formula2>
    </dataValidation>
    <dataValidation type="decimal" allowBlank="1" showInputMessage="1" showErrorMessage="1" error="Please enter a value between 0 and the estimated construction cost shown in column H." prompt="Enter how much of the project cost in the start year (previous column) will be funded through a grant." sqref="I8:I49" xr:uid="{00000000-0002-0000-0200-000006000000}">
      <formula1>0</formula1>
      <formula2>H8</formula2>
    </dataValidation>
    <dataValidation type="whole" allowBlank="1" showInputMessage="1" showErrorMessage="1" errorTitle="Invalid Data" error="Enter a loan term from 1 to 50 years. Enter only a whole number." prompt="Only enter if you selected Debt Financing for this project." sqref="L8:L49" xr:uid="{00000000-0002-0000-0200-000007000000}">
      <formula1>1</formula1>
      <formula2>50</formula2>
    </dataValidation>
    <dataValidation type="decimal" errorStyle="warning" allowBlank="1" showInputMessage="1" showErrorMessage="1" errorTitle="Are you sure?" error="Please check the value. Interest rates should not be negative, and likely never higher than 20%." prompt="Enter %, only if you selected Debt Financing for this project." sqref="M8:M49" xr:uid="{00000000-0002-0000-0200-000008000000}">
      <formula1>0</formula1>
      <formula2>0.2</formula2>
    </dataValidation>
    <dataValidation type="list" allowBlank="1" showInputMessage="1" showErrorMessage="1" error="Please type in &quot;Debt Financing&quot; or &quot;Capital Reserves&quot; without the quotation marks." sqref="K8:K49" xr:uid="{00000000-0002-0000-0200-000009000000}">
      <formula1>$C$58:$C$59</formula1>
    </dataValidation>
    <dataValidation type="decimal" allowBlank="1" showInputMessage="1" showErrorMessage="1" error="Please enter a number." prompt="If this project will result in changing your annual O&amp;M expenditures, enter the change. Leave blank or enter 0 if this project will not affect O&amp;M. These changes will start the year after project completion and will be inflated each year in perpetuity." sqref="O8:O49" xr:uid="{00000000-0002-0000-0200-00000A000000}">
      <formula1>-999999999999</formula1>
      <formula2>999999999999</formula2>
    </dataValidation>
  </dataValidations>
  <pageMargins left="0.7" right="0.7" top="0.75" bottom="0.75" header="0.3" footer="0.3"/>
  <pageSetup orientation="portrait"/>
  <ignoredErrors>
    <ignoredError sqref="T8:Y49 Q8:R49 S10:S49" emptyCellReference="1"/>
  </ignoredErrors>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error="Please make your selection from the drop-down menu. You can start allocating capital reserves anytime between this current year until the start of the project, but not later." prompt="Enter only if you selected Capital Reserves for this project." xr:uid="{00000000-0002-0000-0200-00000B000000}">
          <x14:formula1>
            <xm:f>'20-Year Projections'!$AA50:$AT50</xm:f>
          </x14:formula1>
          <xm:sqref>N8:N49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pageSetUpPr fitToPage="1"/>
  </sheetPr>
  <dimension ref="A1:AU369"/>
  <sheetViews>
    <sheetView showGridLines="0" workbookViewId="0">
      <pane ySplit="8" topLeftCell="A9" activePane="bottomLeft" state="frozen"/>
      <selection pane="bottomLeft" activeCell="A40" sqref="A40"/>
    </sheetView>
  </sheetViews>
  <sheetFormatPr defaultColWidth="8.85546875" defaultRowHeight="12.75" x14ac:dyDescent="0.2"/>
  <cols>
    <col min="1" max="1" width="2.7109375" style="5" customWidth="1"/>
    <col min="2" max="2" width="54.28515625" style="99" customWidth="1"/>
    <col min="3" max="8" width="16.42578125" style="5" customWidth="1"/>
    <col min="9" max="9" width="16.42578125" style="6" customWidth="1"/>
    <col min="10" max="23" width="16.42578125" style="5" customWidth="1"/>
    <col min="24" max="25" width="12.28515625" style="165" hidden="1" customWidth="1"/>
    <col min="26" max="26" width="20.42578125" style="129" bestFit="1" customWidth="1"/>
    <col min="27" max="27" width="9.140625" style="5" hidden="1" customWidth="1"/>
    <col min="28" max="54" width="0" style="5" hidden="1" customWidth="1"/>
    <col min="55" max="16384" width="8.85546875" style="5"/>
  </cols>
  <sheetData>
    <row r="1" spans="2:26" ht="18" x14ac:dyDescent="0.25">
      <c r="B1" s="264" t="s">
        <v>197</v>
      </c>
      <c r="C1" s="264"/>
      <c r="D1" s="264"/>
      <c r="E1" s="264"/>
      <c r="F1" s="264"/>
      <c r="G1" s="110"/>
      <c r="H1" s="110"/>
      <c r="I1" s="110"/>
      <c r="J1" s="216" t="s">
        <v>151</v>
      </c>
      <c r="K1" s="215"/>
      <c r="L1" s="215"/>
    </row>
    <row r="2" spans="2:26" ht="6" customHeight="1" x14ac:dyDescent="0.25">
      <c r="B2" s="185"/>
      <c r="C2" s="185"/>
      <c r="D2" s="185"/>
      <c r="E2" s="185"/>
      <c r="F2" s="185"/>
      <c r="G2" s="185"/>
      <c r="H2" s="185"/>
      <c r="I2" s="185"/>
      <c r="J2" s="185"/>
    </row>
    <row r="3" spans="2:26" ht="18" x14ac:dyDescent="0.25">
      <c r="B3" s="308" t="s">
        <v>74</v>
      </c>
      <c r="C3" s="308"/>
      <c r="D3" s="308"/>
      <c r="E3" s="308"/>
      <c r="F3" s="308"/>
      <c r="G3" s="109"/>
      <c r="H3" s="109"/>
      <c r="I3" s="109"/>
      <c r="J3" s="109"/>
    </row>
    <row r="4" spans="2:26" s="51" customFormat="1" ht="17.25" customHeight="1" x14ac:dyDescent="0.2">
      <c r="B4" s="58"/>
      <c r="C4" s="106"/>
      <c r="D4" s="106"/>
      <c r="E4" s="106"/>
      <c r="F4" s="106"/>
      <c r="G4" s="106"/>
      <c r="H4" s="106"/>
      <c r="I4" s="70"/>
      <c r="X4" s="166"/>
      <c r="Y4" s="166"/>
      <c r="Z4" s="129"/>
    </row>
    <row r="5" spans="2:26" s="51" customFormat="1" ht="17.25" customHeight="1" x14ac:dyDescent="0.2">
      <c r="B5" s="219" t="s">
        <v>165</v>
      </c>
      <c r="C5" s="208"/>
      <c r="D5" s="106"/>
      <c r="E5" s="106"/>
      <c r="F5" s="106"/>
      <c r="G5" s="106"/>
      <c r="H5" s="106"/>
      <c r="I5" s="70"/>
      <c r="X5" s="166"/>
      <c r="Y5" s="166"/>
      <c r="Z5" s="129"/>
    </row>
    <row r="6" spans="2:26" s="51" customFormat="1" ht="14.25" customHeight="1" x14ac:dyDescent="0.2">
      <c r="B6" s="58"/>
      <c r="C6" s="106"/>
      <c r="D6" s="106"/>
      <c r="E6" s="106"/>
      <c r="F6" s="106"/>
      <c r="G6" s="106"/>
      <c r="H6" s="106"/>
      <c r="I6" s="70"/>
      <c r="X6" s="166"/>
      <c r="Y6" s="166"/>
      <c r="Z6" s="129"/>
    </row>
    <row r="7" spans="2:26" s="116" customFormat="1" ht="15.75" x14ac:dyDescent="0.25">
      <c r="B7" s="117"/>
      <c r="C7" s="115" t="str">
        <f>starting_fiscal_year</f>
        <v>FY14</v>
      </c>
      <c r="D7" s="118" t="str">
        <f>IF(VALUE(RIGHT(C7,2))&gt;=9,"FY"&amp;VALUE(RIGHT(C7,2))+1,"FY0"&amp;VALUE(RIGHT(C7,2))+1)</f>
        <v>FY15</v>
      </c>
      <c r="E7" s="118" t="str">
        <f>IF(VALUE(RIGHT(D7,2))&gt;=9,"FY"&amp;VALUE(RIGHT(D7,2))+1,"FY0"&amp;VALUE(RIGHT(D7,2))+1)</f>
        <v>FY16</v>
      </c>
      <c r="F7" s="118" t="str">
        <f t="shared" ref="F7" si="0">IF(VALUE(RIGHT(E7,2))&gt;=9,"FY"&amp;VALUE(RIGHT(E7,2))+1,"FY0"&amp;VALUE(RIGHT(E7,2))+1)</f>
        <v>FY17</v>
      </c>
      <c r="G7" s="118" t="str">
        <f t="shared" ref="G7" si="1">IF(VALUE(RIGHT(F7,2))&gt;=9,"FY"&amp;VALUE(RIGHT(F7,2))+1,"FY0"&amp;VALUE(RIGHT(F7,2))+1)</f>
        <v>FY18</v>
      </c>
      <c r="H7" s="118" t="str">
        <f t="shared" ref="H7" si="2">IF(VALUE(RIGHT(G7,2))&gt;=9,"FY"&amp;VALUE(RIGHT(G7,2))+1,"FY0"&amp;VALUE(RIGHT(G7,2))+1)</f>
        <v>FY19</v>
      </c>
      <c r="I7" s="118" t="str">
        <f t="shared" ref="I7" si="3">IF(VALUE(RIGHT(H7,2))&gt;=9,"FY"&amp;VALUE(RIGHT(H7,2))+1,"FY0"&amp;VALUE(RIGHT(H7,2))+1)</f>
        <v>FY20</v>
      </c>
      <c r="J7" s="118" t="str">
        <f t="shared" ref="J7" si="4">IF(VALUE(RIGHT(I7,2))&gt;=9,"FY"&amp;VALUE(RIGHT(I7,2))+1,"FY0"&amp;VALUE(RIGHT(I7,2))+1)</f>
        <v>FY21</v>
      </c>
      <c r="K7" s="118" t="str">
        <f t="shared" ref="K7" si="5">IF(VALUE(RIGHT(J7,2))&gt;=9,"FY"&amp;VALUE(RIGHT(J7,2))+1,"FY0"&amp;VALUE(RIGHT(J7,2))+1)</f>
        <v>FY22</v>
      </c>
      <c r="L7" s="118" t="str">
        <f t="shared" ref="L7" si="6">IF(VALUE(RIGHT(K7,2))&gt;=9,"FY"&amp;VALUE(RIGHT(K7,2))+1,"FY0"&amp;VALUE(RIGHT(K7,2))+1)</f>
        <v>FY23</v>
      </c>
      <c r="M7" s="118" t="str">
        <f t="shared" ref="M7" si="7">IF(VALUE(RIGHT(L7,2))&gt;=9,"FY"&amp;VALUE(RIGHT(L7,2))+1,"FY0"&amp;VALUE(RIGHT(L7,2))+1)</f>
        <v>FY24</v>
      </c>
      <c r="N7" s="118" t="str">
        <f t="shared" ref="N7" si="8">IF(VALUE(RIGHT(M7,2))&gt;=9,"FY"&amp;VALUE(RIGHT(M7,2))+1,"FY0"&amp;VALUE(RIGHT(M7,2))+1)</f>
        <v>FY25</v>
      </c>
      <c r="O7" s="118" t="str">
        <f t="shared" ref="O7" si="9">IF(VALUE(RIGHT(N7,2))&gt;=9,"FY"&amp;VALUE(RIGHT(N7,2))+1,"FY0"&amp;VALUE(RIGHT(N7,2))+1)</f>
        <v>FY26</v>
      </c>
      <c r="P7" s="118" t="str">
        <f t="shared" ref="P7" si="10">IF(VALUE(RIGHT(O7,2))&gt;=9,"FY"&amp;VALUE(RIGHT(O7,2))+1,"FY0"&amp;VALUE(RIGHT(O7,2))+1)</f>
        <v>FY27</v>
      </c>
      <c r="Q7" s="118" t="str">
        <f t="shared" ref="Q7" si="11">IF(VALUE(RIGHT(P7,2))&gt;=9,"FY"&amp;VALUE(RIGHT(P7,2))+1,"FY0"&amp;VALUE(RIGHT(P7,2))+1)</f>
        <v>FY28</v>
      </c>
      <c r="R7" s="118" t="str">
        <f t="shared" ref="R7" si="12">IF(VALUE(RIGHT(Q7,2))&gt;=9,"FY"&amp;VALUE(RIGHT(Q7,2))+1,"FY0"&amp;VALUE(RIGHT(Q7,2))+1)</f>
        <v>FY29</v>
      </c>
      <c r="S7" s="118" t="str">
        <f t="shared" ref="S7" si="13">IF(VALUE(RIGHT(R7,2))&gt;=9,"FY"&amp;VALUE(RIGHT(R7,2))+1,"FY0"&amp;VALUE(RIGHT(R7,2))+1)</f>
        <v>FY30</v>
      </c>
      <c r="T7" s="118" t="str">
        <f t="shared" ref="T7" si="14">IF(VALUE(RIGHT(S7,2))&gt;=9,"FY"&amp;VALUE(RIGHT(S7,2))+1,"FY0"&amp;VALUE(RIGHT(S7,2))+1)</f>
        <v>FY31</v>
      </c>
      <c r="U7" s="118" t="str">
        <f t="shared" ref="U7" si="15">IF(VALUE(RIGHT(T7,2))&gt;=9,"FY"&amp;VALUE(RIGHT(T7,2))+1,"FY0"&amp;VALUE(RIGHT(T7,2))+1)</f>
        <v>FY32</v>
      </c>
      <c r="V7" s="118" t="str">
        <f t="shared" ref="V7" si="16">IF(VALUE(RIGHT(U7,2))&gt;=9,"FY"&amp;VALUE(RIGHT(U7,2))+1,"FY0"&amp;VALUE(RIGHT(U7,2))+1)</f>
        <v>FY33</v>
      </c>
      <c r="W7" s="118" t="str">
        <f t="shared" ref="W7" si="17">IF(VALUE(RIGHT(V7,2))&gt;=9,"FY"&amp;VALUE(RIGHT(V7,2))+1,"FY0"&amp;VALUE(RIGHT(V7,2))+1)</f>
        <v>FY34</v>
      </c>
      <c r="X7" s="167" t="str">
        <f>IF(VALUE(RIGHT(W7,2))&gt;=9,"FY"&amp;VALUE(RIGHT(W7,2))+1,"FY0"&amp;VALUE(RIGHT(W7,2))+1)</f>
        <v>FY35</v>
      </c>
      <c r="Y7" s="167" t="str">
        <f>IF(VALUE(RIGHT(X7,2))&gt;=9,"FY"&amp;VALUE(RIGHT(X7,2))+1,"FY0"&amp;VALUE(RIGHT(X7,2))+1)</f>
        <v>FY36</v>
      </c>
      <c r="Z7" s="130" t="s">
        <v>11</v>
      </c>
    </row>
    <row r="8" spans="2:26" s="107" customFormat="1" ht="3.75" customHeight="1" x14ac:dyDescent="0.2">
      <c r="B8" s="111"/>
      <c r="C8" s="108"/>
      <c r="D8" s="108"/>
      <c r="E8" s="108"/>
      <c r="F8" s="108"/>
      <c r="G8" s="108"/>
      <c r="H8" s="108"/>
      <c r="I8" s="108"/>
      <c r="J8" s="108"/>
      <c r="K8" s="108"/>
      <c r="L8" s="108"/>
      <c r="M8" s="108"/>
      <c r="N8" s="108"/>
      <c r="O8" s="108"/>
      <c r="P8" s="108"/>
      <c r="Q8" s="108"/>
      <c r="R8" s="108"/>
      <c r="S8" s="108"/>
      <c r="T8" s="108"/>
      <c r="U8" s="108"/>
      <c r="V8" s="108"/>
      <c r="W8" s="108"/>
      <c r="X8" s="168"/>
      <c r="Y8" s="168"/>
      <c r="Z8" s="131"/>
    </row>
    <row r="9" spans="2:26" s="51" customFormat="1" ht="12.75" customHeight="1" thickBot="1" x14ac:dyDescent="0.25">
      <c r="B9" s="58"/>
      <c r="C9" s="106"/>
      <c r="D9" s="106"/>
      <c r="E9" s="106"/>
      <c r="F9" s="106"/>
      <c r="G9" s="106"/>
      <c r="H9" s="106"/>
      <c r="I9" s="70"/>
      <c r="X9" s="166"/>
      <c r="Y9" s="166"/>
      <c r="Z9" s="129"/>
    </row>
    <row r="10" spans="2:26" s="51" customFormat="1" ht="18.75" customHeight="1" thickBot="1" x14ac:dyDescent="0.25">
      <c r="B10" s="112" t="s">
        <v>150</v>
      </c>
      <c r="C10" s="113"/>
      <c r="D10" s="113"/>
      <c r="E10" s="114"/>
      <c r="F10" s="106"/>
      <c r="G10" s="106"/>
      <c r="H10" s="106"/>
      <c r="I10" s="70"/>
      <c r="X10" s="166"/>
      <c r="Y10" s="166"/>
      <c r="Z10" s="129"/>
    </row>
    <row r="11" spans="2:26" s="7" customFormat="1" x14ac:dyDescent="0.2">
      <c r="B11" s="186" t="s">
        <v>126</v>
      </c>
      <c r="C11" s="188" t="s">
        <v>25</v>
      </c>
      <c r="D11" s="188">
        <f>(D17-C17)/C17</f>
        <v>0</v>
      </c>
      <c r="E11" s="188">
        <f t="shared" ref="E11:Y11" si="18">(E17-D17)/D17</f>
        <v>0</v>
      </c>
      <c r="F11" s="188">
        <f t="shared" si="18"/>
        <v>2.5866610548968612E-2</v>
      </c>
      <c r="G11" s="188">
        <f t="shared" si="18"/>
        <v>4.156644309222457E-2</v>
      </c>
      <c r="H11" s="188">
        <f t="shared" si="18"/>
        <v>4.9475300577147767E-2</v>
      </c>
      <c r="I11" s="188">
        <f t="shared" si="18"/>
        <v>3.3117551992313927E-2</v>
      </c>
      <c r="J11" s="188">
        <f t="shared" si="18"/>
        <v>2.6867290917281836E-2</v>
      </c>
      <c r="K11" s="188">
        <f t="shared" si="18"/>
        <v>1.7571873681510936E-2</v>
      </c>
      <c r="L11" s="188">
        <f t="shared" si="18"/>
        <v>1.9890114561060403E-2</v>
      </c>
      <c r="M11" s="188">
        <f t="shared" si="18"/>
        <v>2.8409190007333027E-2</v>
      </c>
      <c r="N11" s="188">
        <f t="shared" si="18"/>
        <v>3.7192303342911362E-2</v>
      </c>
      <c r="O11" s="188">
        <f t="shared" si="18"/>
        <v>3.5203854753383751E-2</v>
      </c>
      <c r="P11" s="188">
        <f t="shared" si="18"/>
        <v>2.7404634284390585E-2</v>
      </c>
      <c r="Q11" s="188">
        <f t="shared" si="18"/>
        <v>1.8001103052306507E-2</v>
      </c>
      <c r="R11" s="188">
        <f t="shared" si="18"/>
        <v>1.1219516026335398E-2</v>
      </c>
      <c r="S11" s="188">
        <f t="shared" si="18"/>
        <v>3.3051325707452975E-3</v>
      </c>
      <c r="T11" s="188">
        <f t="shared" si="18"/>
        <v>1.2620690185513751E-2</v>
      </c>
      <c r="U11" s="188">
        <f t="shared" si="18"/>
        <v>1.9688935035253985E-2</v>
      </c>
      <c r="V11" s="188">
        <f t="shared" si="18"/>
        <v>2.7761154094948205E-2</v>
      </c>
      <c r="W11" s="188">
        <f t="shared" si="18"/>
        <v>2.7664484035206407E-2</v>
      </c>
      <c r="X11" s="189">
        <f t="shared" si="18"/>
        <v>2.7240603835308446E-2</v>
      </c>
      <c r="Y11" s="189">
        <f t="shared" si="18"/>
        <v>2.68342313278188E-2</v>
      </c>
      <c r="Z11" s="132"/>
    </row>
    <row r="12" spans="2:26" s="7" customFormat="1" x14ac:dyDescent="0.2">
      <c r="B12" s="187" t="s">
        <v>125</v>
      </c>
      <c r="C12" s="188" t="s">
        <v>25</v>
      </c>
      <c r="D12" s="190">
        <f>D17-C17</f>
        <v>0</v>
      </c>
      <c r="E12" s="190">
        <f t="shared" ref="E12:X12" si="19">E17-D17</f>
        <v>0</v>
      </c>
      <c r="F12" s="190">
        <f t="shared" si="19"/>
        <v>0.75918501961222873</v>
      </c>
      <c r="G12" s="190">
        <f t="shared" si="19"/>
        <v>1.2515317256709722</v>
      </c>
      <c r="H12" s="190">
        <f t="shared" si="19"/>
        <v>1.5515808872876775</v>
      </c>
      <c r="I12" s="190">
        <f t="shared" si="19"/>
        <v>1.0899747280331766</v>
      </c>
      <c r="J12" s="190">
        <f t="shared" si="19"/>
        <v>0.91354894336100045</v>
      </c>
      <c r="K12" s="190">
        <f t="shared" si="19"/>
        <v>0.6135364014394824</v>
      </c>
      <c r="L12" s="190">
        <f t="shared" si="19"/>
        <v>0.70668299504139043</v>
      </c>
      <c r="M12" s="190">
        <f t="shared" si="19"/>
        <v>1.0294365653724213</v>
      </c>
      <c r="N12" s="190">
        <f t="shared" si="19"/>
        <v>1.3859889346886831</v>
      </c>
      <c r="O12" s="190">
        <f t="shared" si="19"/>
        <v>1.3606806021279709</v>
      </c>
      <c r="P12" s="190">
        <f t="shared" si="19"/>
        <v>1.0965182500595603</v>
      </c>
      <c r="Q12" s="190">
        <f t="shared" si="19"/>
        <v>0.74000131595630592</v>
      </c>
      <c r="R12" s="190">
        <f t="shared" si="19"/>
        <v>0.46952178300384162</v>
      </c>
      <c r="S12" s="190">
        <f t="shared" si="19"/>
        <v>0.13986722199496171</v>
      </c>
      <c r="T12" s="190">
        <f t="shared" si="19"/>
        <v>0.53584996275021979</v>
      </c>
      <c r="U12" s="190">
        <f t="shared" si="19"/>
        <v>0.84650420908023705</v>
      </c>
      <c r="V12" s="190">
        <f t="shared" si="19"/>
        <v>1.2170603649777121</v>
      </c>
      <c r="W12" s="190">
        <f t="shared" si="19"/>
        <v>1.246491657004654</v>
      </c>
      <c r="X12" s="191">
        <f t="shared" si="19"/>
        <v>1.2613478730645937</v>
      </c>
      <c r="Y12" s="191">
        <f t="shared" ref="Y12" si="20">Y17-X17</f>
        <v>1.2763785167063872</v>
      </c>
      <c r="Z12" s="132"/>
    </row>
    <row r="13" spans="2:26" s="7" customFormat="1" x14ac:dyDescent="0.2">
      <c r="B13" s="187" t="s">
        <v>124</v>
      </c>
      <c r="C13" s="188" t="s">
        <v>25</v>
      </c>
      <c r="D13" s="190">
        <f>D14-C14</f>
        <v>0</v>
      </c>
      <c r="E13" s="190">
        <f t="shared" ref="E13:Y13" si="21">E14-D14</f>
        <v>0</v>
      </c>
      <c r="F13" s="190">
        <f t="shared" si="21"/>
        <v>0.32267052830128939</v>
      </c>
      <c r="G13" s="190">
        <f t="shared" si="21"/>
        <v>0.53191427649693424</v>
      </c>
      <c r="H13" s="190">
        <f t="shared" si="21"/>
        <v>0.65941986760547522</v>
      </c>
      <c r="I13" s="190">
        <f t="shared" si="21"/>
        <v>0.46322454387152057</v>
      </c>
      <c r="J13" s="190">
        <f t="shared" si="21"/>
        <v>0.38823454794825452</v>
      </c>
      <c r="K13" s="190">
        <f t="shared" si="21"/>
        <v>0.26072916527511936</v>
      </c>
      <c r="L13" s="190">
        <f t="shared" si="21"/>
        <v>0.30030359301395038</v>
      </c>
      <c r="M13" s="190">
        <f t="shared" si="21"/>
        <v>0.43744329930511583</v>
      </c>
      <c r="N13" s="190">
        <f t="shared" si="21"/>
        <v>0.58893573865128346</v>
      </c>
      <c r="O13" s="190">
        <f t="shared" si="21"/>
        <v>0.57816258132731235</v>
      </c>
      <c r="P13" s="190">
        <f t="shared" si="21"/>
        <v>0.46590241218819628</v>
      </c>
      <c r="Q13" s="190">
        <f t="shared" si="21"/>
        <v>0.31441014856333993</v>
      </c>
      <c r="R13" s="190">
        <f t="shared" si="21"/>
        <v>0.19948233120300074</v>
      </c>
      <c r="S13" s="190">
        <f t="shared" si="21"/>
        <v>5.942222571014355E-2</v>
      </c>
      <c r="T13" s="190">
        <f t="shared" si="21"/>
        <v>0.22764603612277412</v>
      </c>
      <c r="U13" s="190">
        <f t="shared" si="21"/>
        <v>0.35960818858669441</v>
      </c>
      <c r="V13" s="190">
        <f t="shared" si="21"/>
        <v>0.51700622015760445</v>
      </c>
      <c r="W13" s="190">
        <f t="shared" si="21"/>
        <v>0.52948767277175435</v>
      </c>
      <c r="X13" s="191">
        <f t="shared" si="21"/>
        <v>0.53305670810324557</v>
      </c>
      <c r="Y13" s="191">
        <f t="shared" si="21"/>
        <v>0.53664432354878144</v>
      </c>
      <c r="Z13" s="132"/>
    </row>
    <row r="14" spans="2:26" x14ac:dyDescent="0.2">
      <c r="B14" s="67" t="str">
        <f>'Data Input 1'!B23</f>
        <v>Monthly Base Charge ("Minimum Charge")</v>
      </c>
      <c r="C14" s="119">
        <f>C339</f>
        <v>12.34</v>
      </c>
      <c r="D14" s="119">
        <f t="shared" ref="D14:Y14" si="22">D339</f>
        <v>12.34</v>
      </c>
      <c r="E14" s="119">
        <f t="shared" si="22"/>
        <v>12.34</v>
      </c>
      <c r="F14" s="119">
        <f t="shared" si="22"/>
        <v>12.662670528301289</v>
      </c>
      <c r="G14" s="119">
        <f t="shared" si="22"/>
        <v>13.194584804798223</v>
      </c>
      <c r="H14" s="119">
        <f t="shared" si="22"/>
        <v>13.854004672403699</v>
      </c>
      <c r="I14" s="119">
        <f t="shared" si="22"/>
        <v>14.317229216275219</v>
      </c>
      <c r="J14" s="119">
        <f t="shared" si="22"/>
        <v>14.705463764223474</v>
      </c>
      <c r="K14" s="119">
        <f t="shared" si="22"/>
        <v>14.966192929498593</v>
      </c>
      <c r="L14" s="119">
        <f t="shared" si="22"/>
        <v>15.266496522512544</v>
      </c>
      <c r="M14" s="119">
        <f t="shared" si="22"/>
        <v>15.703939821817659</v>
      </c>
      <c r="N14" s="119">
        <f t="shared" si="22"/>
        <v>16.292875560468943</v>
      </c>
      <c r="O14" s="119">
        <f t="shared" si="22"/>
        <v>16.871038141796255</v>
      </c>
      <c r="P14" s="119">
        <f t="shared" si="22"/>
        <v>17.336940553984451</v>
      </c>
      <c r="Q14" s="119">
        <f t="shared" si="22"/>
        <v>17.651350702547791</v>
      </c>
      <c r="R14" s="119">
        <f t="shared" si="22"/>
        <v>17.850833033750792</v>
      </c>
      <c r="S14" s="119">
        <f t="shared" si="22"/>
        <v>17.910255259460936</v>
      </c>
      <c r="T14" s="119">
        <f t="shared" si="22"/>
        <v>18.13790129558371</v>
      </c>
      <c r="U14" s="119">
        <f t="shared" si="22"/>
        <v>18.497509484170404</v>
      </c>
      <c r="V14" s="119">
        <f t="shared" si="22"/>
        <v>19.014515704328009</v>
      </c>
      <c r="W14" s="119">
        <f t="shared" si="22"/>
        <v>19.544003377099763</v>
      </c>
      <c r="X14" s="169">
        <f t="shared" si="22"/>
        <v>20.077060085203009</v>
      </c>
      <c r="Y14" s="169">
        <f t="shared" si="22"/>
        <v>20.61370440875179</v>
      </c>
    </row>
    <row r="15" spans="2:26" x14ac:dyDescent="0.2">
      <c r="B15" s="67" t="str">
        <f>'Data Input 1'!B22</f>
        <v>Volumetric Rate at 5,000 gallons/month ($/1000 gallons)</v>
      </c>
      <c r="C15" s="119">
        <f>C340</f>
        <v>5.67</v>
      </c>
      <c r="D15" s="119">
        <f>D340</f>
        <v>5.67</v>
      </c>
      <c r="E15" s="119">
        <f t="shared" ref="E15:Y15" si="23">E340</f>
        <v>5.67</v>
      </c>
      <c r="F15" s="119">
        <f t="shared" si="23"/>
        <v>5.8155048304369794</v>
      </c>
      <c r="G15" s="119">
        <f t="shared" si="23"/>
        <v>6.0553773134949926</v>
      </c>
      <c r="H15" s="119">
        <f t="shared" si="23"/>
        <v>6.3527643200557256</v>
      </c>
      <c r="I15" s="119">
        <f t="shared" si="23"/>
        <v>6.5616810481096106</v>
      </c>
      <c r="J15" s="119">
        <f t="shared" si="23"/>
        <v>6.7367858465805268</v>
      </c>
      <c r="K15" s="119">
        <f t="shared" si="23"/>
        <v>6.854388258635316</v>
      </c>
      <c r="L15" s="119">
        <f t="shared" si="23"/>
        <v>6.9898480593111278</v>
      </c>
      <c r="M15" s="119">
        <f t="shared" si="23"/>
        <v>7.1871791480002312</v>
      </c>
      <c r="N15" s="119">
        <f t="shared" si="23"/>
        <v>7.4528635466793629</v>
      </c>
      <c r="O15" s="119">
        <f t="shared" si="23"/>
        <v>7.7137028869462503</v>
      </c>
      <c r="P15" s="119">
        <f t="shared" si="23"/>
        <v>7.9239081662367017</v>
      </c>
      <c r="Q15" s="119">
        <f t="shared" si="23"/>
        <v>8.0657718887010237</v>
      </c>
      <c r="R15" s="119">
        <f t="shared" si="23"/>
        <v>8.1557850393013052</v>
      </c>
      <c r="S15" s="119">
        <f t="shared" si="23"/>
        <v>8.1826000380629136</v>
      </c>
      <c r="T15" s="119">
        <f t="shared" si="23"/>
        <v>8.2853346802720615</v>
      </c>
      <c r="U15" s="119">
        <f t="shared" si="23"/>
        <v>8.4476333537699073</v>
      </c>
      <c r="V15" s="119">
        <f t="shared" si="23"/>
        <v>8.6809847353766099</v>
      </c>
      <c r="W15" s="119">
        <f t="shared" si="23"/>
        <v>8.9199860634542425</v>
      </c>
      <c r="X15" s="169">
        <f t="shared" si="23"/>
        <v>9.1627497851080264</v>
      </c>
      <c r="Y15" s="169">
        <f t="shared" si="23"/>
        <v>9.4093278494938932</v>
      </c>
    </row>
    <row r="16" spans="2:26" x14ac:dyDescent="0.2">
      <c r="B16" s="67" t="str">
        <f>'Data Input 1'!B24</f>
        <v>Volume Included with the Base Charge (1,000's of gallons)</v>
      </c>
      <c r="C16" s="158">
        <f t="shared" ref="C16:Y16" si="24">C311</f>
        <v>2</v>
      </c>
      <c r="D16" s="158">
        <f t="shared" si="24"/>
        <v>2</v>
      </c>
      <c r="E16" s="158">
        <f t="shared" si="24"/>
        <v>2</v>
      </c>
      <c r="F16" s="158">
        <f t="shared" si="24"/>
        <v>2</v>
      </c>
      <c r="G16" s="158">
        <f t="shared" si="24"/>
        <v>2</v>
      </c>
      <c r="H16" s="158">
        <f t="shared" si="24"/>
        <v>2</v>
      </c>
      <c r="I16" s="158">
        <f t="shared" si="24"/>
        <v>2</v>
      </c>
      <c r="J16" s="158">
        <f t="shared" si="24"/>
        <v>2</v>
      </c>
      <c r="K16" s="158">
        <f t="shared" si="24"/>
        <v>2</v>
      </c>
      <c r="L16" s="158">
        <f t="shared" si="24"/>
        <v>2</v>
      </c>
      <c r="M16" s="158">
        <f t="shared" si="24"/>
        <v>2</v>
      </c>
      <c r="N16" s="158">
        <f t="shared" si="24"/>
        <v>2</v>
      </c>
      <c r="O16" s="158">
        <f t="shared" si="24"/>
        <v>2</v>
      </c>
      <c r="P16" s="158">
        <f t="shared" si="24"/>
        <v>2</v>
      </c>
      <c r="Q16" s="158">
        <f t="shared" si="24"/>
        <v>2</v>
      </c>
      <c r="R16" s="158">
        <f t="shared" si="24"/>
        <v>2</v>
      </c>
      <c r="S16" s="158">
        <f t="shared" si="24"/>
        <v>2</v>
      </c>
      <c r="T16" s="158">
        <f t="shared" si="24"/>
        <v>2</v>
      </c>
      <c r="U16" s="158">
        <f t="shared" si="24"/>
        <v>2</v>
      </c>
      <c r="V16" s="158">
        <f t="shared" si="24"/>
        <v>2</v>
      </c>
      <c r="W16" s="158">
        <f t="shared" si="24"/>
        <v>2</v>
      </c>
      <c r="X16" s="170">
        <f t="shared" si="24"/>
        <v>2</v>
      </c>
      <c r="Y16" s="170">
        <f t="shared" si="24"/>
        <v>2</v>
      </c>
    </row>
    <row r="17" spans="1:26" collapsed="1" x14ac:dyDescent="0.2">
      <c r="B17" s="67" t="s">
        <v>84</v>
      </c>
      <c r="C17" s="119">
        <f>C14+(5-C16)*C15</f>
        <v>29.349999999999998</v>
      </c>
      <c r="D17" s="119">
        <f t="shared" ref="D17:Y17" si="25">D14+(5-D16)*D15</f>
        <v>29.349999999999998</v>
      </c>
      <c r="E17" s="119">
        <f t="shared" si="25"/>
        <v>29.349999999999998</v>
      </c>
      <c r="F17" s="119">
        <f t="shared" si="25"/>
        <v>30.109185019612227</v>
      </c>
      <c r="G17" s="119">
        <f t="shared" si="25"/>
        <v>31.360716745283199</v>
      </c>
      <c r="H17" s="119">
        <f t="shared" si="25"/>
        <v>32.912297632570876</v>
      </c>
      <c r="I17" s="119">
        <f t="shared" si="25"/>
        <v>34.002272360604053</v>
      </c>
      <c r="J17" s="119">
        <f t="shared" si="25"/>
        <v>34.915821303965053</v>
      </c>
      <c r="K17" s="119">
        <f t="shared" si="25"/>
        <v>35.529357705404536</v>
      </c>
      <c r="L17" s="119">
        <f t="shared" si="25"/>
        <v>36.236040700445926</v>
      </c>
      <c r="M17" s="119">
        <f t="shared" si="25"/>
        <v>37.265477265818348</v>
      </c>
      <c r="N17" s="119">
        <f t="shared" si="25"/>
        <v>38.651466200507031</v>
      </c>
      <c r="O17" s="119">
        <f t="shared" si="25"/>
        <v>40.012146802635002</v>
      </c>
      <c r="P17" s="119">
        <f t="shared" si="25"/>
        <v>41.108665052694562</v>
      </c>
      <c r="Q17" s="119">
        <f t="shared" si="25"/>
        <v>41.848666368650868</v>
      </c>
      <c r="R17" s="119">
        <f t="shared" si="25"/>
        <v>42.318188151654709</v>
      </c>
      <c r="S17" s="119">
        <f t="shared" si="25"/>
        <v>42.458055373649671</v>
      </c>
      <c r="T17" s="119">
        <f t="shared" si="25"/>
        <v>42.993905336399891</v>
      </c>
      <c r="U17" s="119">
        <f t="shared" si="25"/>
        <v>43.840409545480128</v>
      </c>
      <c r="V17" s="119">
        <f t="shared" si="25"/>
        <v>45.05746991045784</v>
      </c>
      <c r="W17" s="119">
        <f t="shared" si="25"/>
        <v>46.303961567462494</v>
      </c>
      <c r="X17" s="169">
        <f t="shared" si="25"/>
        <v>47.565309440527088</v>
      </c>
      <c r="Y17" s="169">
        <f t="shared" si="25"/>
        <v>48.841687957233475</v>
      </c>
    </row>
    <row r="18" spans="1:26" s="51" customFormat="1" ht="12.75" customHeight="1" x14ac:dyDescent="0.2">
      <c r="B18" s="58"/>
      <c r="C18" s="106"/>
      <c r="D18" s="106"/>
      <c r="E18" s="106"/>
      <c r="F18" s="106"/>
      <c r="G18" s="106"/>
      <c r="H18" s="106"/>
      <c r="I18" s="70"/>
      <c r="X18" s="166"/>
      <c r="Y18" s="166"/>
      <c r="Z18" s="129"/>
    </row>
    <row r="19" spans="1:26" s="51" customFormat="1" ht="12.75" customHeight="1" thickBot="1" x14ac:dyDescent="0.25">
      <c r="B19" s="58"/>
      <c r="C19" s="106"/>
      <c r="D19" s="106"/>
      <c r="E19" s="106"/>
      <c r="F19" s="106"/>
      <c r="G19" s="106"/>
      <c r="H19" s="106"/>
      <c r="I19" s="70"/>
      <c r="X19" s="166"/>
      <c r="Y19" s="166"/>
      <c r="Z19" s="129"/>
    </row>
    <row r="20" spans="1:26" s="64" customFormat="1" ht="18" customHeight="1" thickBot="1" x14ac:dyDescent="0.25">
      <c r="B20" s="112" t="s">
        <v>83</v>
      </c>
      <c r="C20" s="113"/>
      <c r="D20" s="113"/>
      <c r="E20" s="114"/>
      <c r="F20" s="106"/>
      <c r="G20" s="106"/>
      <c r="H20" s="106"/>
      <c r="I20" s="60"/>
      <c r="J20" s="60"/>
      <c r="K20" s="60"/>
      <c r="L20" s="60"/>
      <c r="M20" s="161"/>
      <c r="N20" s="60"/>
      <c r="O20" s="60"/>
      <c r="P20" s="60"/>
      <c r="Q20" s="60"/>
      <c r="R20" s="60"/>
      <c r="S20" s="60"/>
      <c r="T20" s="60"/>
      <c r="U20" s="60"/>
      <c r="V20" s="60"/>
      <c r="W20" s="60"/>
      <c r="X20" s="171"/>
      <c r="Y20" s="171"/>
      <c r="Z20" s="132"/>
    </row>
    <row r="21" spans="1:26" s="64" customFormat="1" ht="15" x14ac:dyDescent="0.35">
      <c r="B21" s="145" t="s">
        <v>6</v>
      </c>
      <c r="C21" s="105">
        <f>SUM(C22:C25)</f>
        <v>5000000</v>
      </c>
      <c r="D21" s="105">
        <f t="shared" ref="D21:Y21" si="26">SUM(D22:D25)</f>
        <v>5000760.1611111108</v>
      </c>
      <c r="E21" s="105">
        <f t="shared" si="26"/>
        <v>4991472.5017416663</v>
      </c>
      <c r="F21" s="105">
        <f t="shared" si="26"/>
        <v>5105876.9398313593</v>
      </c>
      <c r="G21" s="105">
        <f t="shared" si="26"/>
        <v>5296479.8606171645</v>
      </c>
      <c r="H21" s="105">
        <f t="shared" si="26"/>
        <v>5535930.1380876787</v>
      </c>
      <c r="I21" s="105">
        <f t="shared" si="26"/>
        <v>5700820.927751977</v>
      </c>
      <c r="J21" s="105">
        <f t="shared" si="26"/>
        <v>5838671.1317993701</v>
      </c>
      <c r="K21" s="105">
        <f t="shared" si="26"/>
        <v>5927967.7591328546</v>
      </c>
      <c r="L21" s="105">
        <f t="shared" si="26"/>
        <v>6031978.44273098</v>
      </c>
      <c r="M21" s="105">
        <f t="shared" si="26"/>
        <v>6168750.1090455642</v>
      </c>
      <c r="N21" s="105">
        <f t="shared" si="26"/>
        <v>6381245.7208010377</v>
      </c>
      <c r="O21" s="105">
        <f t="shared" si="26"/>
        <v>6587000.4421822699</v>
      </c>
      <c r="P21" s="105">
        <f t="shared" si="26"/>
        <v>6750923.4814144336</v>
      </c>
      <c r="Q21" s="105">
        <f t="shared" si="26"/>
        <v>6858195.3884032955</v>
      </c>
      <c r="R21" s="105">
        <f t="shared" si="26"/>
        <v>6922275.1226681741</v>
      </c>
      <c r="S21" s="105">
        <f t="shared" si="26"/>
        <v>6933585.8116170606</v>
      </c>
      <c r="T21" s="105">
        <f t="shared" si="26"/>
        <v>7009204.2711713323</v>
      </c>
      <c r="U21" s="105">
        <f t="shared" si="26"/>
        <v>7133532.2877696017</v>
      </c>
      <c r="V21" s="105">
        <f t="shared" si="26"/>
        <v>7318550.154531965</v>
      </c>
      <c r="W21" s="105">
        <f t="shared" si="26"/>
        <v>7508577.8683085423</v>
      </c>
      <c r="X21" s="172">
        <f t="shared" si="26"/>
        <v>7701486.0436954675</v>
      </c>
      <c r="Y21" s="172">
        <f t="shared" si="26"/>
        <v>7897323.9472546</v>
      </c>
      <c r="Z21" s="132"/>
    </row>
    <row r="22" spans="1:26" s="64" customFormat="1" x14ac:dyDescent="0.2">
      <c r="B22" s="64" t="s">
        <v>127</v>
      </c>
      <c r="C22" s="159">
        <f>C342</f>
        <v>1332720</v>
      </c>
      <c r="D22" s="159">
        <f t="shared" ref="D22:Y22" si="27">D342</f>
        <v>1346343.3599999999</v>
      </c>
      <c r="E22" s="159">
        <f t="shared" si="27"/>
        <v>1360106.50752</v>
      </c>
      <c r="F22" s="159">
        <f t="shared" si="27"/>
        <v>1409938.9882310135</v>
      </c>
      <c r="G22" s="159">
        <f t="shared" si="27"/>
        <v>1484185.4320384529</v>
      </c>
      <c r="H22" s="159">
        <f t="shared" si="27"/>
        <v>1574292.2485816393</v>
      </c>
      <c r="I22" s="159">
        <f t="shared" si="27"/>
        <v>1643564.5526860943</v>
      </c>
      <c r="J22" s="159">
        <f t="shared" si="27"/>
        <v>1705392.8729411862</v>
      </c>
      <c r="K22" s="159">
        <f t="shared" si="27"/>
        <v>1753376.4035299225</v>
      </c>
      <c r="L22" s="159">
        <f t="shared" si="27"/>
        <v>1806847.3835341628</v>
      </c>
      <c r="M22" s="159">
        <f t="shared" si="27"/>
        <v>1877626.2593313465</v>
      </c>
      <c r="N22" s="159">
        <f t="shared" si="27"/>
        <v>1967962.773974932</v>
      </c>
      <c r="O22" s="159">
        <f t="shared" si="27"/>
        <v>2058636.7765931459</v>
      </c>
      <c r="P22" s="159">
        <f t="shared" si="27"/>
        <v>2137122.0830059759</v>
      </c>
      <c r="Q22" s="159">
        <f t="shared" si="27"/>
        <v>2198132.8620939292</v>
      </c>
      <c r="R22" s="159">
        <f t="shared" si="27"/>
        <v>2245710.5438751802</v>
      </c>
      <c r="S22" s="159">
        <f t="shared" si="27"/>
        <v>2276232.0413009794</v>
      </c>
      <c r="T22" s="159">
        <f t="shared" si="27"/>
        <v>2328742.2884035353</v>
      </c>
      <c r="U22" s="159">
        <f t="shared" si="27"/>
        <v>2399205.5932330135</v>
      </c>
      <c r="V22" s="159">
        <f t="shared" si="27"/>
        <v>2491491.7795223361</v>
      </c>
      <c r="W22" s="159">
        <f t="shared" si="27"/>
        <v>2587068.1866833894</v>
      </c>
      <c r="X22" s="173">
        <f t="shared" si="27"/>
        <v>2684817.6523962989</v>
      </c>
      <c r="Y22" s="173">
        <f t="shared" si="27"/>
        <v>2784782.1262451224</v>
      </c>
      <c r="Z22" s="132"/>
    </row>
    <row r="23" spans="1:26" s="64" customFormat="1" x14ac:dyDescent="0.2">
      <c r="B23" s="64" t="s">
        <v>128</v>
      </c>
      <c r="C23" s="159">
        <f>C343</f>
        <v>3538080</v>
      </c>
      <c r="D23" s="159">
        <f t="shared" ref="D23:Y23" si="28">D343</f>
        <v>3507189.84</v>
      </c>
      <c r="E23" s="159">
        <f t="shared" si="28"/>
        <v>3476721.1197599997</v>
      </c>
      <c r="F23" s="159">
        <f t="shared" si="28"/>
        <v>3535120.5189455925</v>
      </c>
      <c r="G23" s="159">
        <f t="shared" si="28"/>
        <v>3649286.188202187</v>
      </c>
      <c r="H23" s="159">
        <f t="shared" si="28"/>
        <v>3795768.8703072136</v>
      </c>
      <c r="I23" s="159">
        <f t="shared" si="28"/>
        <v>3887257.6093431842</v>
      </c>
      <c r="J23" s="159">
        <f t="shared" si="28"/>
        <v>3957250.4059568397</v>
      </c>
      <c r="K23" s="159">
        <f t="shared" si="28"/>
        <v>3992491.3578843777</v>
      </c>
      <c r="L23" s="159">
        <f t="shared" si="28"/>
        <v>4037382.9647903657</v>
      </c>
      <c r="M23" s="159">
        <f t="shared" si="28"/>
        <v>4116902.4354074197</v>
      </c>
      <c r="N23" s="159">
        <f t="shared" si="28"/>
        <v>4233881.3022315782</v>
      </c>
      <c r="O23" s="159">
        <f t="shared" si="28"/>
        <v>4346161.7053423859</v>
      </c>
      <c r="P23" s="159">
        <f t="shared" si="28"/>
        <v>4428274.1141897049</v>
      </c>
      <c r="Q23" s="159">
        <f t="shared" si="28"/>
        <v>4471140.1196382865</v>
      </c>
      <c r="R23" s="159">
        <f t="shared" si="28"/>
        <v>4484780.2852441762</v>
      </c>
      <c r="S23" s="159">
        <f t="shared" si="28"/>
        <v>4463711.7575209318</v>
      </c>
      <c r="T23" s="159">
        <f t="shared" si="28"/>
        <v>4484058.334007442</v>
      </c>
      <c r="U23" s="159">
        <f t="shared" si="28"/>
        <v>4536074.7275048858</v>
      </c>
      <c r="V23" s="159">
        <f t="shared" si="28"/>
        <v>4625154.7451224998</v>
      </c>
      <c r="W23" s="159">
        <f t="shared" si="28"/>
        <v>4715876.1516328305</v>
      </c>
      <c r="X23" s="173">
        <f t="shared" si="28"/>
        <v>4807224.7413016567</v>
      </c>
      <c r="Y23" s="173">
        <f t="shared" si="28"/>
        <v>4899228.2177691245</v>
      </c>
      <c r="Z23" s="132"/>
    </row>
    <row r="24" spans="1:26" s="51" customFormat="1" x14ac:dyDescent="0.2">
      <c r="A24" s="64"/>
      <c r="B24" s="59" t="s">
        <v>134</v>
      </c>
      <c r="C24" s="159" t="s">
        <v>25</v>
      </c>
      <c r="D24" s="159">
        <f t="shared" ref="D24:Y24" si="29">IF(C36&gt;0,C36*(interest_rate_on_capital_reserves),0)</f>
        <v>16706.25</v>
      </c>
      <c r="E24" s="159">
        <f t="shared" si="29"/>
        <v>22789.900594999999</v>
      </c>
      <c r="F24" s="159">
        <f t="shared" si="29"/>
        <v>27614.504737242496</v>
      </c>
      <c r="G24" s="159">
        <f t="shared" si="29"/>
        <v>28443.526015914544</v>
      </c>
      <c r="H24" s="159">
        <f t="shared" si="29"/>
        <v>29928.543444718449</v>
      </c>
      <c r="I24" s="159">
        <f t="shared" si="29"/>
        <v>32668.409590160343</v>
      </c>
      <c r="J24" s="159">
        <f t="shared" si="29"/>
        <v>37293.351879140035</v>
      </c>
      <c r="K24" s="159">
        <f t="shared" si="29"/>
        <v>41946.940261848424</v>
      </c>
      <c r="L24" s="159">
        <f t="shared" si="29"/>
        <v>46161.920413806612</v>
      </c>
      <c r="M24" s="159">
        <f t="shared" si="29"/>
        <v>31187.413581318058</v>
      </c>
      <c r="N24" s="159">
        <f t="shared" si="29"/>
        <v>34904.955288969868</v>
      </c>
      <c r="O24" s="159">
        <f t="shared" si="29"/>
        <v>36227.56729242728</v>
      </c>
      <c r="P24" s="159">
        <f t="shared" si="29"/>
        <v>38060.01773813348</v>
      </c>
      <c r="Q24" s="159">
        <f t="shared" si="29"/>
        <v>39946.940373728183</v>
      </c>
      <c r="R24" s="159">
        <f t="shared" si="29"/>
        <v>41285.14311074296</v>
      </c>
      <c r="S24" s="159">
        <f t="shared" si="29"/>
        <v>41603.534221210575</v>
      </c>
      <c r="T24" s="159">
        <f t="shared" si="29"/>
        <v>42810.03672961695</v>
      </c>
      <c r="U24" s="159">
        <f t="shared" si="29"/>
        <v>43087.253225543682</v>
      </c>
      <c r="V24" s="159">
        <f t="shared" si="29"/>
        <v>45151.68129993396</v>
      </c>
      <c r="W24" s="159">
        <f t="shared" si="29"/>
        <v>47278.047224565555</v>
      </c>
      <c r="X24" s="173">
        <f t="shared" si="29"/>
        <v>49468.16553105013</v>
      </c>
      <c r="Y24" s="173">
        <f t="shared" si="29"/>
        <v>51701.479695747665</v>
      </c>
      <c r="Z24" s="132"/>
    </row>
    <row r="25" spans="1:26" s="64" customFormat="1" x14ac:dyDescent="0.2">
      <c r="B25" s="217" t="s">
        <v>129</v>
      </c>
      <c r="C25" s="159">
        <f>C344</f>
        <v>129200</v>
      </c>
      <c r="D25" s="159">
        <f t="shared" ref="D25:Y25" si="30">D344</f>
        <v>130520.7111111111</v>
      </c>
      <c r="E25" s="159">
        <f t="shared" si="30"/>
        <v>131854.97386666667</v>
      </c>
      <c r="F25" s="159">
        <f t="shared" si="30"/>
        <v>133202.92791751112</v>
      </c>
      <c r="G25" s="159">
        <f t="shared" si="30"/>
        <v>134564.71436061012</v>
      </c>
      <c r="H25" s="159">
        <f t="shared" si="30"/>
        <v>135940.4757541072</v>
      </c>
      <c r="I25" s="159">
        <f t="shared" si="30"/>
        <v>137330.356132538</v>
      </c>
      <c r="J25" s="159">
        <f t="shared" si="30"/>
        <v>138734.50102220371</v>
      </c>
      <c r="K25" s="159">
        <f t="shared" si="30"/>
        <v>140153.05745670618</v>
      </c>
      <c r="L25" s="159">
        <f t="shared" si="30"/>
        <v>141586.17399264511</v>
      </c>
      <c r="M25" s="159">
        <f t="shared" si="30"/>
        <v>143034.00072547983</v>
      </c>
      <c r="N25" s="159">
        <f t="shared" si="30"/>
        <v>144496.68930555781</v>
      </c>
      <c r="O25" s="159">
        <f t="shared" si="30"/>
        <v>145974.39295431046</v>
      </c>
      <c r="P25" s="159">
        <f t="shared" si="30"/>
        <v>147467.26648061894</v>
      </c>
      <c r="Q25" s="159">
        <f t="shared" si="30"/>
        <v>148975.46629735176</v>
      </c>
      <c r="R25" s="159">
        <f t="shared" si="30"/>
        <v>150499.15043807501</v>
      </c>
      <c r="S25" s="159">
        <f t="shared" si="30"/>
        <v>152038.47857393845</v>
      </c>
      <c r="T25" s="159">
        <f t="shared" si="30"/>
        <v>153593.61203073835</v>
      </c>
      <c r="U25" s="159">
        <f t="shared" si="30"/>
        <v>155164.71380615898</v>
      </c>
      <c r="V25" s="159">
        <f t="shared" si="30"/>
        <v>156751.94858719519</v>
      </c>
      <c r="W25" s="159">
        <f t="shared" si="30"/>
        <v>158355.48276775741</v>
      </c>
      <c r="X25" s="173">
        <f t="shared" si="30"/>
        <v>159975.48446646158</v>
      </c>
      <c r="Y25" s="173">
        <f t="shared" si="30"/>
        <v>161612.12354460507</v>
      </c>
      <c r="Z25" s="132"/>
    </row>
    <row r="26" spans="1:26" s="64" customFormat="1" x14ac:dyDescent="0.2">
      <c r="B26" s="217"/>
      <c r="C26" s="159"/>
      <c r="D26" s="159"/>
      <c r="E26" s="159"/>
      <c r="F26" s="159"/>
      <c r="G26" s="159"/>
      <c r="H26" s="159"/>
      <c r="I26" s="159"/>
      <c r="J26" s="159"/>
      <c r="K26" s="159"/>
      <c r="L26" s="159"/>
      <c r="M26" s="159"/>
      <c r="N26" s="159"/>
      <c r="O26" s="159"/>
      <c r="P26" s="159"/>
      <c r="Q26" s="159"/>
      <c r="R26" s="159"/>
      <c r="S26" s="159"/>
      <c r="T26" s="159"/>
      <c r="U26" s="159"/>
      <c r="V26" s="159"/>
      <c r="W26" s="159"/>
      <c r="X26" s="173"/>
      <c r="Y26" s="173"/>
      <c r="Z26" s="132"/>
    </row>
    <row r="27" spans="1:26" s="145" customFormat="1" x14ac:dyDescent="0.2">
      <c r="B27" s="218" t="s">
        <v>152</v>
      </c>
      <c r="C27" s="162">
        <f>SUM(C28:C32)</f>
        <v>4270000</v>
      </c>
      <c r="D27" s="162">
        <f t="shared" ref="D27:Y27" si="31">SUM(D28:D32)</f>
        <v>4386250</v>
      </c>
      <c r="E27" s="162">
        <f t="shared" si="31"/>
        <v>4504138.75</v>
      </c>
      <c r="F27" s="162">
        <f t="shared" si="31"/>
        <v>5022137.4167331727</v>
      </c>
      <c r="G27" s="162">
        <f t="shared" si="31"/>
        <v>5146478.1001319215</v>
      </c>
      <c r="H27" s="162">
        <f t="shared" si="31"/>
        <v>5259175.9819824379</v>
      </c>
      <c r="I27" s="162">
        <f t="shared" si="31"/>
        <v>5233655.0399762504</v>
      </c>
      <c r="J27" s="162">
        <f t="shared" si="31"/>
        <v>5368611.6992025636</v>
      </c>
      <c r="K27" s="162">
        <f t="shared" si="31"/>
        <v>5502212.1882279869</v>
      </c>
      <c r="L27" s="162">
        <f t="shared" si="31"/>
        <v>7544554.8904570965</v>
      </c>
      <c r="M27" s="162">
        <f t="shared" si="31"/>
        <v>5793240.8456463916</v>
      </c>
      <c r="N27" s="162">
        <f t="shared" si="31"/>
        <v>6247648.5487346323</v>
      </c>
      <c r="O27" s="162">
        <f t="shared" si="31"/>
        <v>6401904.4375654822</v>
      </c>
      <c r="P27" s="162">
        <f t="shared" si="31"/>
        <v>6560325.2353947656</v>
      </c>
      <c r="Q27" s="162">
        <f t="shared" si="31"/>
        <v>6723023.3947654394</v>
      </c>
      <c r="R27" s="162">
        <f t="shared" si="31"/>
        <v>6890114.4044391215</v>
      </c>
      <c r="S27" s="162">
        <f t="shared" si="31"/>
        <v>6811716.8713739933</v>
      </c>
      <c r="T27" s="162">
        <f t="shared" si="31"/>
        <v>6981202.6049161069</v>
      </c>
      <c r="U27" s="162">
        <f t="shared" si="31"/>
        <v>6925004.1994473506</v>
      </c>
      <c r="V27" s="162">
        <f t="shared" si="31"/>
        <v>7103765.7177004907</v>
      </c>
      <c r="W27" s="162">
        <f t="shared" si="31"/>
        <v>7287353.7969464641</v>
      </c>
      <c r="X27" s="174">
        <f t="shared" si="31"/>
        <v>7475898.7543320796</v>
      </c>
      <c r="Y27" s="174">
        <f t="shared" si="31"/>
        <v>7669534.4255671063</v>
      </c>
      <c r="Z27" s="163"/>
    </row>
    <row r="28" spans="1:26" s="64" customFormat="1" x14ac:dyDescent="0.2">
      <c r="B28" s="217" t="s">
        <v>147</v>
      </c>
      <c r="C28" s="159">
        <f>C162</f>
        <v>4250000</v>
      </c>
      <c r="D28" s="159">
        <f t="shared" ref="D28:Y28" si="32">D162</f>
        <v>4364750</v>
      </c>
      <c r="E28" s="159">
        <f t="shared" si="32"/>
        <v>4482598.25</v>
      </c>
      <c r="F28" s="159">
        <f t="shared" si="32"/>
        <v>4603628.4027499994</v>
      </c>
      <c r="G28" s="159">
        <f t="shared" si="32"/>
        <v>4727926.3696242487</v>
      </c>
      <c r="H28" s="159">
        <f t="shared" si="32"/>
        <v>4855580.3816041034</v>
      </c>
      <c r="I28" s="159">
        <f t="shared" si="32"/>
        <v>4986681.0519074136</v>
      </c>
      <c r="J28" s="159">
        <f t="shared" si="32"/>
        <v>5121321.4403089136</v>
      </c>
      <c r="K28" s="159">
        <f t="shared" si="32"/>
        <v>5259597.1191972541</v>
      </c>
      <c r="L28" s="159">
        <f t="shared" si="32"/>
        <v>5401606.2414155798</v>
      </c>
      <c r="M28" s="159">
        <f t="shared" si="32"/>
        <v>5547449.6099338001</v>
      </c>
      <c r="N28" s="159">
        <f t="shared" si="32"/>
        <v>5697230.7494020117</v>
      </c>
      <c r="O28" s="159">
        <f t="shared" si="32"/>
        <v>5851055.9796358654</v>
      </c>
      <c r="P28" s="159">
        <f t="shared" si="32"/>
        <v>6009034.4910860332</v>
      </c>
      <c r="Q28" s="159">
        <f t="shared" si="32"/>
        <v>6171278.4223453552</v>
      </c>
      <c r="R28" s="159">
        <f t="shared" si="32"/>
        <v>6337902.9397486793</v>
      </c>
      <c r="S28" s="159">
        <f t="shared" si="32"/>
        <v>6509026.3191218935</v>
      </c>
      <c r="T28" s="159">
        <f t="shared" si="32"/>
        <v>6684770.0297381841</v>
      </c>
      <c r="U28" s="159">
        <f t="shared" si="32"/>
        <v>6865258.8205411145</v>
      </c>
      <c r="V28" s="159">
        <f t="shared" si="32"/>
        <v>7050620.8086957242</v>
      </c>
      <c r="W28" s="159">
        <f t="shared" si="32"/>
        <v>7240987.5705305077</v>
      </c>
      <c r="X28" s="173">
        <f t="shared" si="32"/>
        <v>7436494.234934831</v>
      </c>
      <c r="Y28" s="173">
        <f t="shared" si="32"/>
        <v>7637279.5792780705</v>
      </c>
      <c r="Z28" s="132"/>
    </row>
    <row r="29" spans="1:26" s="64" customFormat="1" x14ac:dyDescent="0.2">
      <c r="B29" s="217" t="s">
        <v>157</v>
      </c>
      <c r="C29" s="159">
        <f>C164</f>
        <v>0</v>
      </c>
      <c r="D29" s="159">
        <f t="shared" ref="D29:Y29" si="33">D164</f>
        <v>1500</v>
      </c>
      <c r="E29" s="159">
        <f t="shared" si="33"/>
        <v>1540.4999999999998</v>
      </c>
      <c r="F29" s="159">
        <f t="shared" si="33"/>
        <v>1582.0934999999997</v>
      </c>
      <c r="G29" s="159">
        <f t="shared" si="33"/>
        <v>1624.8100244999996</v>
      </c>
      <c r="H29" s="159">
        <f t="shared" si="33"/>
        <v>1668.6798951614994</v>
      </c>
      <c r="I29" s="159">
        <f t="shared" si="33"/>
        <v>11713.73425233086</v>
      </c>
      <c r="J29" s="159">
        <f t="shared" si="33"/>
        <v>12030.005077143793</v>
      </c>
      <c r="K29" s="159">
        <f t="shared" si="33"/>
        <v>12354.815214226672</v>
      </c>
      <c r="L29" s="159">
        <f t="shared" si="33"/>
        <v>12688.395225010792</v>
      </c>
      <c r="M29" s="159">
        <f t="shared" si="33"/>
        <v>15530.981896086083</v>
      </c>
      <c r="N29" s="159">
        <f t="shared" si="33"/>
        <v>15950.318407280405</v>
      </c>
      <c r="O29" s="159">
        <f t="shared" si="33"/>
        <v>16380.977004276974</v>
      </c>
      <c r="P29" s="159">
        <f t="shared" si="33"/>
        <v>16823.263383392448</v>
      </c>
      <c r="Q29" s="159">
        <f t="shared" si="33"/>
        <v>17277.491494744045</v>
      </c>
      <c r="R29" s="159">
        <f t="shared" si="33"/>
        <v>17743.98376510213</v>
      </c>
      <c r="S29" s="159">
        <f t="shared" si="33"/>
        <v>-231776.92867324012</v>
      </c>
      <c r="T29" s="159">
        <f t="shared" si="33"/>
        <v>-238034.90574741756</v>
      </c>
      <c r="U29" s="159">
        <f t="shared" si="33"/>
        <v>-244461.84820259782</v>
      </c>
      <c r="V29" s="159">
        <f t="shared" si="33"/>
        <v>-251062.31810406796</v>
      </c>
      <c r="W29" s="159">
        <f t="shared" si="33"/>
        <v>-257841.00069287777</v>
      </c>
      <c r="X29" s="173">
        <f t="shared" si="33"/>
        <v>-264802.70771158545</v>
      </c>
      <c r="Y29" s="173">
        <f t="shared" si="33"/>
        <v>-271952.38081979821</v>
      </c>
      <c r="Z29" s="132"/>
    </row>
    <row r="30" spans="1:26" s="64" customFormat="1" x14ac:dyDescent="0.2">
      <c r="B30" s="217" t="s">
        <v>148</v>
      </c>
      <c r="C30" s="160">
        <f t="array" ref="C30:X30">TRANSPOSE('Data Input 1'!K12:K33)</f>
        <v>20000</v>
      </c>
      <c r="D30" s="159">
        <v>20000</v>
      </c>
      <c r="E30" s="159">
        <v>20000</v>
      </c>
      <c r="F30" s="159">
        <v>20000</v>
      </c>
      <c r="G30" s="159">
        <v>20000</v>
      </c>
      <c r="H30" s="159">
        <v>5000</v>
      </c>
      <c r="I30" s="159">
        <v>5000</v>
      </c>
      <c r="J30" s="159">
        <v>5000</v>
      </c>
      <c r="K30" s="159">
        <v>0</v>
      </c>
      <c r="L30" s="159">
        <v>0</v>
      </c>
      <c r="M30" s="159">
        <v>0</v>
      </c>
      <c r="N30" s="159">
        <v>0</v>
      </c>
      <c r="O30" s="159">
        <v>0</v>
      </c>
      <c r="P30" s="159">
        <v>0</v>
      </c>
      <c r="Q30" s="159">
        <v>0</v>
      </c>
      <c r="R30" s="159">
        <v>0</v>
      </c>
      <c r="S30" s="159">
        <v>0</v>
      </c>
      <c r="T30" s="159">
        <v>0</v>
      </c>
      <c r="U30" s="159">
        <v>0</v>
      </c>
      <c r="V30" s="159">
        <v>0</v>
      </c>
      <c r="W30" s="159">
        <v>0</v>
      </c>
      <c r="X30" s="173">
        <v>0</v>
      </c>
      <c r="Y30" s="173">
        <f t="array" ref="Y30">TRANSPOSE('Data Input 1'!AG12:AG33)</f>
        <v>0</v>
      </c>
      <c r="Z30" s="132"/>
    </row>
    <row r="31" spans="1:26" s="64" customFormat="1" x14ac:dyDescent="0.2">
      <c r="B31" s="217" t="s">
        <v>130</v>
      </c>
      <c r="C31" s="159">
        <f>C156</f>
        <v>0</v>
      </c>
      <c r="D31" s="159">
        <f t="shared" ref="D31:Y31" si="34">D156</f>
        <v>0</v>
      </c>
      <c r="E31" s="159">
        <f t="shared" si="34"/>
        <v>0</v>
      </c>
      <c r="F31" s="159">
        <f t="shared" si="34"/>
        <v>230260.25381650595</v>
      </c>
      <c r="G31" s="159">
        <f t="shared" si="34"/>
        <v>230260.25381650595</v>
      </c>
      <c r="H31" s="159">
        <f t="shared" si="34"/>
        <v>230260.25381650595</v>
      </c>
      <c r="I31" s="159">
        <f t="shared" si="34"/>
        <v>230260.25381650595</v>
      </c>
      <c r="J31" s="159">
        <f t="shared" si="34"/>
        <v>230260.25381650595</v>
      </c>
      <c r="K31" s="159">
        <f t="shared" si="34"/>
        <v>230260.25381650595</v>
      </c>
      <c r="L31" s="159">
        <f t="shared" si="34"/>
        <v>230260.25381650595</v>
      </c>
      <c r="M31" s="159">
        <f t="shared" si="34"/>
        <v>230260.25381650595</v>
      </c>
      <c r="N31" s="159">
        <f t="shared" si="34"/>
        <v>534467.48092534055</v>
      </c>
      <c r="O31" s="159">
        <f t="shared" si="34"/>
        <v>534467.48092534055</v>
      </c>
      <c r="P31" s="159">
        <f t="shared" si="34"/>
        <v>534467.48092534055</v>
      </c>
      <c r="Q31" s="159">
        <f t="shared" si="34"/>
        <v>534467.48092534055</v>
      </c>
      <c r="R31" s="159">
        <f t="shared" si="34"/>
        <v>534467.48092534055</v>
      </c>
      <c r="S31" s="159">
        <f t="shared" si="34"/>
        <v>534467.48092534055</v>
      </c>
      <c r="T31" s="159">
        <f t="shared" si="34"/>
        <v>534467.48092534055</v>
      </c>
      <c r="U31" s="159">
        <f t="shared" si="34"/>
        <v>304207.2271088346</v>
      </c>
      <c r="V31" s="159">
        <f t="shared" si="34"/>
        <v>304207.2271088346</v>
      </c>
      <c r="W31" s="159">
        <f t="shared" si="34"/>
        <v>304207.2271088346</v>
      </c>
      <c r="X31" s="173">
        <f t="shared" si="34"/>
        <v>304207.2271088346</v>
      </c>
      <c r="Y31" s="173">
        <f t="shared" si="34"/>
        <v>304207.2271088346</v>
      </c>
      <c r="Z31" s="132"/>
    </row>
    <row r="32" spans="1:26" s="64" customFormat="1" x14ac:dyDescent="0.2">
      <c r="B32" s="217" t="s">
        <v>156</v>
      </c>
      <c r="C32" s="159">
        <f>C152</f>
        <v>0</v>
      </c>
      <c r="D32" s="159">
        <f t="shared" ref="D32:Y32" si="35">D152</f>
        <v>0</v>
      </c>
      <c r="E32" s="159">
        <f t="shared" si="35"/>
        <v>0</v>
      </c>
      <c r="F32" s="159">
        <f t="shared" si="35"/>
        <v>166666.66666666666</v>
      </c>
      <c r="G32" s="159">
        <f t="shared" si="35"/>
        <v>166666.66666666666</v>
      </c>
      <c r="H32" s="159">
        <f t="shared" si="35"/>
        <v>166666.66666666666</v>
      </c>
      <c r="I32" s="159">
        <f t="shared" si="35"/>
        <v>0</v>
      </c>
      <c r="J32" s="159">
        <f t="shared" si="35"/>
        <v>0</v>
      </c>
      <c r="K32" s="159">
        <f t="shared" si="35"/>
        <v>0</v>
      </c>
      <c r="L32" s="159">
        <f t="shared" si="35"/>
        <v>1900000</v>
      </c>
      <c r="M32" s="159">
        <f t="shared" si="35"/>
        <v>0</v>
      </c>
      <c r="N32" s="159">
        <f t="shared" si="35"/>
        <v>0</v>
      </c>
      <c r="O32" s="159">
        <f t="shared" si="35"/>
        <v>0</v>
      </c>
      <c r="P32" s="159">
        <f t="shared" si="35"/>
        <v>0</v>
      </c>
      <c r="Q32" s="159">
        <f t="shared" si="35"/>
        <v>0</v>
      </c>
      <c r="R32" s="159">
        <f t="shared" si="35"/>
        <v>0</v>
      </c>
      <c r="S32" s="159">
        <f t="shared" si="35"/>
        <v>0</v>
      </c>
      <c r="T32" s="159">
        <f t="shared" si="35"/>
        <v>0</v>
      </c>
      <c r="U32" s="159">
        <f t="shared" si="35"/>
        <v>0</v>
      </c>
      <c r="V32" s="159">
        <f t="shared" si="35"/>
        <v>0</v>
      </c>
      <c r="W32" s="159">
        <f t="shared" si="35"/>
        <v>0</v>
      </c>
      <c r="X32" s="173">
        <f t="shared" si="35"/>
        <v>0</v>
      </c>
      <c r="Y32" s="173">
        <f t="shared" si="35"/>
        <v>0</v>
      </c>
      <c r="Z32" s="132"/>
    </row>
    <row r="33" spans="1:26" s="51" customFormat="1" x14ac:dyDescent="0.2">
      <c r="A33" s="64"/>
      <c r="B33" s="60"/>
      <c r="C33" s="159"/>
      <c r="D33" s="159"/>
      <c r="E33" s="159"/>
      <c r="F33" s="159"/>
      <c r="G33" s="159"/>
      <c r="H33" s="159"/>
      <c r="I33" s="161"/>
      <c r="J33" s="159"/>
      <c r="K33" s="159"/>
      <c r="L33" s="159"/>
      <c r="M33" s="159"/>
      <c r="N33" s="159"/>
      <c r="O33" s="159"/>
      <c r="P33" s="159"/>
      <c r="Q33" s="159"/>
      <c r="R33" s="159"/>
      <c r="S33" s="159"/>
      <c r="T33" s="159"/>
      <c r="U33" s="159"/>
      <c r="V33" s="159"/>
      <c r="W33" s="159"/>
      <c r="X33" s="173"/>
      <c r="Y33" s="173"/>
      <c r="Z33" s="132"/>
    </row>
    <row r="34" spans="1:26" s="51" customFormat="1" ht="15" x14ac:dyDescent="0.35">
      <c r="A34" s="64"/>
      <c r="B34" s="192" t="s">
        <v>12</v>
      </c>
      <c r="C34" s="105">
        <f>C21-C27</f>
        <v>730000</v>
      </c>
      <c r="D34" s="105">
        <f t="shared" ref="D34:Y34" si="36">D21-D27</f>
        <v>614510.16111111082</v>
      </c>
      <c r="E34" s="105">
        <f t="shared" si="36"/>
        <v>487333.75174166635</v>
      </c>
      <c r="F34" s="105">
        <f t="shared" si="36"/>
        <v>83739.52309818659</v>
      </c>
      <c r="G34" s="105">
        <f t="shared" si="36"/>
        <v>150001.76048524305</v>
      </c>
      <c r="H34" s="105">
        <f t="shared" si="36"/>
        <v>276754.15610524081</v>
      </c>
      <c r="I34" s="105">
        <f t="shared" si="36"/>
        <v>467165.88777572662</v>
      </c>
      <c r="J34" s="105">
        <f t="shared" si="36"/>
        <v>470059.43259680644</v>
      </c>
      <c r="K34" s="105">
        <f t="shared" si="36"/>
        <v>425755.57090486772</v>
      </c>
      <c r="L34" s="105">
        <f t="shared" si="36"/>
        <v>-1512576.4477261165</v>
      </c>
      <c r="M34" s="105">
        <f t="shared" si="36"/>
        <v>375509.26339917257</v>
      </c>
      <c r="N34" s="105">
        <f t="shared" si="36"/>
        <v>133597.17206640542</v>
      </c>
      <c r="O34" s="105">
        <f t="shared" si="36"/>
        <v>185096.00461678766</v>
      </c>
      <c r="P34" s="105">
        <f t="shared" si="36"/>
        <v>190598.24601966795</v>
      </c>
      <c r="Q34" s="105">
        <f t="shared" si="36"/>
        <v>135171.9936378561</v>
      </c>
      <c r="R34" s="105">
        <f t="shared" si="36"/>
        <v>32160.718229052611</v>
      </c>
      <c r="S34" s="105">
        <f t="shared" si="36"/>
        <v>121868.94024306722</v>
      </c>
      <c r="T34" s="105">
        <f t="shared" si="36"/>
        <v>28001.666255225427</v>
      </c>
      <c r="U34" s="105">
        <f t="shared" si="36"/>
        <v>208528.0883222511</v>
      </c>
      <c r="V34" s="105">
        <f t="shared" si="36"/>
        <v>214784.4368314743</v>
      </c>
      <c r="W34" s="105">
        <f t="shared" si="36"/>
        <v>221224.07136207819</v>
      </c>
      <c r="X34" s="172">
        <f t="shared" si="36"/>
        <v>225587.28936338797</v>
      </c>
      <c r="Y34" s="172">
        <f t="shared" si="36"/>
        <v>227789.52168749366</v>
      </c>
      <c r="Z34" s="132"/>
    </row>
    <row r="35" spans="1:26" s="51" customFormat="1" x14ac:dyDescent="0.2">
      <c r="A35" s="64"/>
      <c r="B35" s="60"/>
      <c r="C35" s="159"/>
      <c r="D35" s="159"/>
      <c r="E35" s="159"/>
      <c r="F35" s="159"/>
      <c r="G35" s="159"/>
      <c r="H35" s="159"/>
      <c r="I35" s="161"/>
      <c r="J35" s="159"/>
      <c r="K35" s="159"/>
      <c r="L35" s="159"/>
      <c r="M35" s="159"/>
      <c r="N35" s="159"/>
      <c r="O35" s="159"/>
      <c r="P35" s="159"/>
      <c r="Q35" s="159"/>
      <c r="R35" s="159"/>
      <c r="S35" s="159"/>
      <c r="T35" s="159"/>
      <c r="U35" s="159"/>
      <c r="V35" s="159"/>
      <c r="W35" s="159"/>
      <c r="X35" s="173"/>
      <c r="Y35" s="173"/>
      <c r="Z35" s="132"/>
    </row>
    <row r="36" spans="1:26" s="51" customFormat="1" ht="15" x14ac:dyDescent="0.35">
      <c r="A36" s="64"/>
      <c r="B36" s="201" t="s">
        <v>132</v>
      </c>
      <c r="C36" s="202">
        <f>initial_capital_reserves</f>
        <v>1687500</v>
      </c>
      <c r="D36" s="202">
        <f>C36+D21-D27</f>
        <v>2302010.1611111108</v>
      </c>
      <c r="E36" s="202">
        <f t="shared" ref="E36:Y36" si="37">D36+E21-E27</f>
        <v>2789343.9128527772</v>
      </c>
      <c r="F36" s="202">
        <f t="shared" si="37"/>
        <v>2873083.4359509638</v>
      </c>
      <c r="G36" s="202">
        <f t="shared" si="37"/>
        <v>3023085.1964362068</v>
      </c>
      <c r="H36" s="202">
        <f t="shared" si="37"/>
        <v>3299839.3525414485</v>
      </c>
      <c r="I36" s="202">
        <f t="shared" si="37"/>
        <v>3767005.2403171752</v>
      </c>
      <c r="J36" s="202">
        <f t="shared" si="37"/>
        <v>4237064.6729139816</v>
      </c>
      <c r="K36" s="202">
        <f t="shared" si="37"/>
        <v>4662820.2438188493</v>
      </c>
      <c r="L36" s="202">
        <f t="shared" si="37"/>
        <v>3150243.7960927328</v>
      </c>
      <c r="M36" s="202">
        <f t="shared" si="37"/>
        <v>3525753.0594919054</v>
      </c>
      <c r="N36" s="202">
        <f t="shared" si="37"/>
        <v>3659350.2315583108</v>
      </c>
      <c r="O36" s="202">
        <f t="shared" si="37"/>
        <v>3844446.2361750985</v>
      </c>
      <c r="P36" s="202">
        <f t="shared" si="37"/>
        <v>4035044.4821947655</v>
      </c>
      <c r="Q36" s="202">
        <f t="shared" si="37"/>
        <v>4170216.4758326216</v>
      </c>
      <c r="R36" s="202">
        <f t="shared" si="37"/>
        <v>4202377.1940616742</v>
      </c>
      <c r="S36" s="202">
        <f t="shared" si="37"/>
        <v>4324246.1343047423</v>
      </c>
      <c r="T36" s="202">
        <f t="shared" si="37"/>
        <v>4352247.8005599678</v>
      </c>
      <c r="U36" s="202">
        <f t="shared" si="37"/>
        <v>4560775.8888822179</v>
      </c>
      <c r="V36" s="202">
        <f t="shared" si="37"/>
        <v>4775560.3257136922</v>
      </c>
      <c r="W36" s="202">
        <f t="shared" si="37"/>
        <v>4996784.3970757704</v>
      </c>
      <c r="X36" s="172">
        <f t="shared" si="37"/>
        <v>5222371.6864391575</v>
      </c>
      <c r="Y36" s="172">
        <f t="shared" si="37"/>
        <v>5450161.2081266521</v>
      </c>
      <c r="Z36" s="132"/>
    </row>
    <row r="37" spans="1:26" s="51" customFormat="1" x14ac:dyDescent="0.2">
      <c r="A37" s="64"/>
      <c r="B37" s="59" t="s">
        <v>153</v>
      </c>
      <c r="C37" s="159">
        <v>0</v>
      </c>
      <c r="D37" s="159">
        <f t="shared" ref="D37:Y37" si="38">D154</f>
        <v>0</v>
      </c>
      <c r="E37" s="159">
        <f t="shared" si="38"/>
        <v>250000</v>
      </c>
      <c r="F37" s="159">
        <f t="shared" si="38"/>
        <v>333333.33333333337</v>
      </c>
      <c r="G37" s="159">
        <f t="shared" si="38"/>
        <v>483333.33333333337</v>
      </c>
      <c r="H37" s="159">
        <f t="shared" si="38"/>
        <v>633333.33333333337</v>
      </c>
      <c r="I37" s="159">
        <f t="shared" si="38"/>
        <v>950000</v>
      </c>
      <c r="J37" s="159">
        <f t="shared" si="38"/>
        <v>1266666.6666666667</v>
      </c>
      <c r="K37" s="159">
        <f t="shared" si="38"/>
        <v>1583333.3333333335</v>
      </c>
      <c r="L37" s="159">
        <f t="shared" si="38"/>
        <v>0</v>
      </c>
      <c r="M37" s="159">
        <f t="shared" si="38"/>
        <v>0</v>
      </c>
      <c r="N37" s="159">
        <f t="shared" si="38"/>
        <v>0</v>
      </c>
      <c r="O37" s="159">
        <f t="shared" si="38"/>
        <v>0</v>
      </c>
      <c r="P37" s="159">
        <f t="shared" si="38"/>
        <v>0</v>
      </c>
      <c r="Q37" s="159">
        <f t="shared" si="38"/>
        <v>0</v>
      </c>
      <c r="R37" s="159">
        <f t="shared" si="38"/>
        <v>0</v>
      </c>
      <c r="S37" s="159">
        <f t="shared" si="38"/>
        <v>0</v>
      </c>
      <c r="T37" s="159">
        <f t="shared" si="38"/>
        <v>0</v>
      </c>
      <c r="U37" s="159">
        <f t="shared" si="38"/>
        <v>0</v>
      </c>
      <c r="V37" s="159">
        <f t="shared" si="38"/>
        <v>0</v>
      </c>
      <c r="W37" s="159">
        <f t="shared" si="38"/>
        <v>0</v>
      </c>
      <c r="X37" s="173">
        <f t="shared" si="38"/>
        <v>0</v>
      </c>
      <c r="Y37" s="173">
        <f t="shared" si="38"/>
        <v>0</v>
      </c>
      <c r="Z37" s="132"/>
    </row>
    <row r="38" spans="1:26" s="51" customFormat="1" x14ac:dyDescent="0.2">
      <c r="A38" s="64"/>
      <c r="B38" s="59" t="s">
        <v>154</v>
      </c>
      <c r="C38" s="159">
        <f>C36-C37</f>
        <v>1687500</v>
      </c>
      <c r="D38" s="159">
        <f t="shared" ref="D38:Y38" si="39">D36-D37</f>
        <v>2302010.1611111108</v>
      </c>
      <c r="E38" s="159">
        <f t="shared" si="39"/>
        <v>2539343.9128527772</v>
      </c>
      <c r="F38" s="159">
        <f t="shared" si="39"/>
        <v>2539750.1026176303</v>
      </c>
      <c r="G38" s="159">
        <f t="shared" si="39"/>
        <v>2539751.8631028733</v>
      </c>
      <c r="H38" s="159">
        <f t="shared" si="39"/>
        <v>2666506.0192081151</v>
      </c>
      <c r="I38" s="159">
        <f t="shared" si="39"/>
        <v>2817005.2403171752</v>
      </c>
      <c r="J38" s="159">
        <f t="shared" si="39"/>
        <v>2970398.0062473146</v>
      </c>
      <c r="K38" s="159">
        <f t="shared" si="39"/>
        <v>3079486.9104855158</v>
      </c>
      <c r="L38" s="159">
        <f t="shared" si="39"/>
        <v>3150243.7960927328</v>
      </c>
      <c r="M38" s="159">
        <f t="shared" si="39"/>
        <v>3525753.0594919054</v>
      </c>
      <c r="N38" s="159">
        <f t="shared" si="39"/>
        <v>3659350.2315583108</v>
      </c>
      <c r="O38" s="159">
        <f t="shared" si="39"/>
        <v>3844446.2361750985</v>
      </c>
      <c r="P38" s="159">
        <f t="shared" si="39"/>
        <v>4035044.4821947655</v>
      </c>
      <c r="Q38" s="159">
        <f t="shared" si="39"/>
        <v>4170216.4758326216</v>
      </c>
      <c r="R38" s="159">
        <f t="shared" si="39"/>
        <v>4202377.1940616742</v>
      </c>
      <c r="S38" s="159">
        <f t="shared" si="39"/>
        <v>4324246.1343047423</v>
      </c>
      <c r="T38" s="159">
        <f t="shared" si="39"/>
        <v>4352247.8005599678</v>
      </c>
      <c r="U38" s="159">
        <f t="shared" si="39"/>
        <v>4560775.8888822179</v>
      </c>
      <c r="V38" s="159">
        <f t="shared" si="39"/>
        <v>4775560.3257136922</v>
      </c>
      <c r="W38" s="159">
        <f t="shared" si="39"/>
        <v>4996784.3970757704</v>
      </c>
      <c r="X38" s="173">
        <f t="shared" si="39"/>
        <v>5222371.6864391575</v>
      </c>
      <c r="Y38" s="173">
        <f t="shared" si="39"/>
        <v>5450161.2081266521</v>
      </c>
      <c r="Z38" s="132"/>
    </row>
    <row r="39" spans="1:26" s="51" customFormat="1" x14ac:dyDescent="0.2">
      <c r="B39" s="203" t="str">
        <f>"        * should exceed target set on first page: "&amp;DOLLAR('Data Input 1'!H9,0)</f>
        <v xml:space="preserve">        * should exceed target set on first page: $2,000,000</v>
      </c>
      <c r="C39" s="159"/>
      <c r="D39" s="159"/>
      <c r="E39" s="159"/>
      <c r="F39" s="159"/>
      <c r="G39" s="159"/>
      <c r="H39" s="159"/>
      <c r="I39" s="159"/>
      <c r="J39" s="159"/>
      <c r="K39" s="159"/>
      <c r="L39" s="159"/>
      <c r="M39" s="159"/>
      <c r="N39" s="159"/>
      <c r="O39" s="159"/>
      <c r="P39" s="159"/>
      <c r="Q39" s="159"/>
      <c r="R39" s="159"/>
      <c r="S39" s="159"/>
      <c r="T39" s="159"/>
      <c r="U39" s="159"/>
      <c r="V39" s="159"/>
      <c r="W39" s="159"/>
      <c r="X39" s="173"/>
      <c r="Y39" s="173"/>
      <c r="Z39" s="132"/>
    </row>
    <row r="40" spans="1:26" s="51" customFormat="1" x14ac:dyDescent="0.2">
      <c r="B40" s="64" t="s">
        <v>155</v>
      </c>
      <c r="C40" s="152">
        <f>C38/SUM(C28:C29)</f>
        <v>0.39705882352941174</v>
      </c>
      <c r="D40" s="152">
        <f t="shared" ref="D40:W40" si="40">D38/SUM(D28:D29)</f>
        <v>0.52722820752616339</v>
      </c>
      <c r="E40" s="152">
        <f t="shared" si="40"/>
        <v>0.566294678739095</v>
      </c>
      <c r="F40" s="152">
        <f t="shared" si="40"/>
        <v>0.5514949001105891</v>
      </c>
      <c r="G40" s="152">
        <f t="shared" si="40"/>
        <v>0.53699638012829243</v>
      </c>
      <c r="H40" s="152">
        <f t="shared" si="40"/>
        <v>0.54897452970736826</v>
      </c>
      <c r="I40" s="152">
        <f>I38/SUM(I28:I29)</f>
        <v>0.56358198198295462</v>
      </c>
      <c r="J40" s="152">
        <f t="shared" si="40"/>
        <v>0.57864692060333378</v>
      </c>
      <c r="K40" s="152">
        <f t="shared" si="40"/>
        <v>0.58412651496020995</v>
      </c>
      <c r="L40" s="152">
        <f t="shared" si="40"/>
        <v>0.58183826472498101</v>
      </c>
      <c r="M40" s="152">
        <f t="shared" si="40"/>
        <v>0.63378848825574363</v>
      </c>
      <c r="N40" s="152">
        <f t="shared" si="40"/>
        <v>0.64051010953893706</v>
      </c>
      <c r="O40" s="152">
        <f t="shared" si="40"/>
        <v>0.65521730605462447</v>
      </c>
      <c r="P40" s="152">
        <f t="shared" si="40"/>
        <v>0.66962159523296771</v>
      </c>
      <c r="Q40" s="152">
        <f t="shared" si="40"/>
        <v>0.67385938398105782</v>
      </c>
      <c r="R40" s="152">
        <f t="shared" si="40"/>
        <v>0.66120368935446605</v>
      </c>
      <c r="S40" s="152">
        <f t="shared" si="40"/>
        <v>0.68887594953363418</v>
      </c>
      <c r="T40" s="152">
        <f t="shared" si="40"/>
        <v>0.67510882902007086</v>
      </c>
      <c r="U40" s="152">
        <f t="shared" si="40"/>
        <v>0.68885602563211012</v>
      </c>
      <c r="V40" s="152">
        <f t="shared" si="40"/>
        <v>0.70233388422520238</v>
      </c>
      <c r="W40" s="152">
        <f t="shared" si="40"/>
        <v>0.71554912203310006</v>
      </c>
      <c r="X40" s="183">
        <f t="shared" ref="X40:Y40" si="41">(X320-X321)/X166</f>
        <v>0.7281924587268418</v>
      </c>
      <c r="Y40" s="183">
        <f t="shared" si="41"/>
        <v>0.7399754364296931</v>
      </c>
      <c r="Z40" s="132"/>
    </row>
    <row r="41" spans="1:26" s="51" customFormat="1" x14ac:dyDescent="0.2">
      <c r="B41" s="64"/>
      <c r="C41" s="152"/>
      <c r="D41" s="152"/>
      <c r="E41" s="152"/>
      <c r="F41" s="152"/>
      <c r="G41" s="152"/>
      <c r="H41" s="152"/>
      <c r="I41" s="152"/>
      <c r="J41" s="152"/>
      <c r="K41" s="152"/>
      <c r="L41" s="152"/>
      <c r="M41" s="152"/>
      <c r="N41" s="152"/>
      <c r="O41" s="152"/>
      <c r="P41" s="152"/>
      <c r="Q41" s="152"/>
      <c r="R41" s="152"/>
      <c r="S41" s="152"/>
      <c r="T41" s="152"/>
      <c r="U41" s="152"/>
      <c r="V41" s="152"/>
      <c r="W41" s="152"/>
      <c r="X41" s="183"/>
      <c r="Y41" s="183"/>
      <c r="Z41" s="132"/>
    </row>
    <row r="42" spans="1:26" ht="13.5" thickBot="1" x14ac:dyDescent="0.25">
      <c r="B42" s="102"/>
      <c r="C42" s="193"/>
      <c r="D42" s="193"/>
      <c r="E42" s="193"/>
      <c r="F42" s="193"/>
      <c r="G42" s="193"/>
      <c r="H42" s="193"/>
      <c r="I42" s="193"/>
      <c r="J42" s="193"/>
      <c r="K42" s="193"/>
      <c r="L42" s="193"/>
      <c r="M42" s="193"/>
      <c r="N42" s="193"/>
      <c r="O42" s="193"/>
      <c r="P42" s="193"/>
      <c r="Q42" s="193"/>
      <c r="R42" s="193"/>
      <c r="S42" s="193"/>
      <c r="T42" s="193"/>
      <c r="U42" s="193"/>
      <c r="V42" s="193"/>
      <c r="W42" s="193"/>
      <c r="X42" s="194"/>
      <c r="Y42" s="194"/>
    </row>
    <row r="43" spans="1:26" ht="18.75" thickBot="1" x14ac:dyDescent="0.25">
      <c r="B43" s="112" t="s">
        <v>158</v>
      </c>
      <c r="C43" s="113"/>
      <c r="D43" s="113"/>
      <c r="E43" s="114"/>
    </row>
    <row r="44" spans="1:26" s="125" customFormat="1" ht="14.25" x14ac:dyDescent="0.2">
      <c r="B44" s="204" t="s">
        <v>159</v>
      </c>
      <c r="C44" s="205" t="s">
        <v>25</v>
      </c>
      <c r="D44" s="206">
        <f>SUM(D50:D91)</f>
        <v>0</v>
      </c>
      <c r="E44" s="206">
        <f t="shared" ref="E44:X44" si="42">SUM(E50:E91)</f>
        <v>0</v>
      </c>
      <c r="F44" s="206">
        <f t="shared" si="42"/>
        <v>396926.92048317264</v>
      </c>
      <c r="G44" s="206">
        <f t="shared" si="42"/>
        <v>396926.92048317264</v>
      </c>
      <c r="H44" s="206">
        <f t="shared" si="42"/>
        <v>396926.92048317264</v>
      </c>
      <c r="I44" s="206">
        <f t="shared" si="42"/>
        <v>230260.25381650595</v>
      </c>
      <c r="J44" s="206">
        <f t="shared" si="42"/>
        <v>230260.25381650595</v>
      </c>
      <c r="K44" s="206">
        <f t="shared" si="42"/>
        <v>230260.25381650595</v>
      </c>
      <c r="L44" s="206">
        <f t="shared" si="42"/>
        <v>2130260.2538165059</v>
      </c>
      <c r="M44" s="206">
        <f t="shared" si="42"/>
        <v>230260.25381650595</v>
      </c>
      <c r="N44" s="206">
        <f t="shared" si="42"/>
        <v>534467.48092534055</v>
      </c>
      <c r="O44" s="206">
        <f t="shared" si="42"/>
        <v>534467.48092534055</v>
      </c>
      <c r="P44" s="206">
        <f t="shared" si="42"/>
        <v>534467.48092534055</v>
      </c>
      <c r="Q44" s="206">
        <f t="shared" si="42"/>
        <v>534467.48092534055</v>
      </c>
      <c r="R44" s="206">
        <f t="shared" si="42"/>
        <v>534467.48092534055</v>
      </c>
      <c r="S44" s="206">
        <f t="shared" si="42"/>
        <v>534467.48092534055</v>
      </c>
      <c r="T44" s="206">
        <f t="shared" si="42"/>
        <v>534467.48092534055</v>
      </c>
      <c r="U44" s="206">
        <f t="shared" si="42"/>
        <v>304207.2271088346</v>
      </c>
      <c r="V44" s="206">
        <f t="shared" si="42"/>
        <v>304207.2271088346</v>
      </c>
      <c r="W44" s="206">
        <f t="shared" si="42"/>
        <v>304207.2271088346</v>
      </c>
      <c r="X44" s="195">
        <f t="shared" si="42"/>
        <v>304207.2271088346</v>
      </c>
      <c r="Y44" s="195">
        <f>SUM(Y50:Y91)</f>
        <v>304207.2271088346</v>
      </c>
      <c r="Z44" s="207">
        <f>SUM(Z50:Z91)</f>
        <v>8895976.0783359352</v>
      </c>
    </row>
    <row r="45" spans="1:26" s="125" customFormat="1" ht="14.25" x14ac:dyDescent="0.2">
      <c r="B45" s="204" t="s">
        <v>160</v>
      </c>
      <c r="C45" s="205" t="s">
        <v>25</v>
      </c>
      <c r="D45" s="206">
        <f>D44</f>
        <v>0</v>
      </c>
      <c r="E45" s="206">
        <f t="shared" ref="E45:Y45" si="43">D45+E44</f>
        <v>0</v>
      </c>
      <c r="F45" s="206">
        <f t="shared" si="43"/>
        <v>396926.92048317264</v>
      </c>
      <c r="G45" s="206">
        <f t="shared" si="43"/>
        <v>793853.84096634528</v>
      </c>
      <c r="H45" s="206">
        <f t="shared" si="43"/>
        <v>1190780.7614495179</v>
      </c>
      <c r="I45" s="206">
        <f t="shared" si="43"/>
        <v>1421041.0152660238</v>
      </c>
      <c r="J45" s="206">
        <f t="shared" si="43"/>
        <v>1651301.2690825297</v>
      </c>
      <c r="K45" s="206">
        <f t="shared" si="43"/>
        <v>1881561.5228990356</v>
      </c>
      <c r="L45" s="206">
        <f t="shared" si="43"/>
        <v>4011821.7767155413</v>
      </c>
      <c r="M45" s="206">
        <f t="shared" si="43"/>
        <v>4242082.0305320472</v>
      </c>
      <c r="N45" s="206">
        <f t="shared" si="43"/>
        <v>4776549.5114573874</v>
      </c>
      <c r="O45" s="206">
        <f t="shared" si="43"/>
        <v>5311016.9923827276</v>
      </c>
      <c r="P45" s="206">
        <f t="shared" si="43"/>
        <v>5845484.4733080678</v>
      </c>
      <c r="Q45" s="206">
        <f t="shared" si="43"/>
        <v>6379951.954233408</v>
      </c>
      <c r="R45" s="206">
        <f t="shared" si="43"/>
        <v>6914419.4351587482</v>
      </c>
      <c r="S45" s="206">
        <f t="shared" si="43"/>
        <v>7448886.9160840884</v>
      </c>
      <c r="T45" s="206">
        <f t="shared" si="43"/>
        <v>7983354.3970094286</v>
      </c>
      <c r="U45" s="206">
        <f t="shared" si="43"/>
        <v>8287561.6241182629</v>
      </c>
      <c r="V45" s="206">
        <f t="shared" si="43"/>
        <v>8591768.8512270972</v>
      </c>
      <c r="W45" s="206">
        <f t="shared" si="43"/>
        <v>8895976.0783359315</v>
      </c>
      <c r="X45" s="195">
        <f t="shared" si="43"/>
        <v>9200183.3054447658</v>
      </c>
      <c r="Y45" s="195">
        <f t="shared" si="43"/>
        <v>9504390.5325536001</v>
      </c>
      <c r="Z45" s="207"/>
    </row>
    <row r="46" spans="1:26" s="125" customFormat="1" ht="14.25" x14ac:dyDescent="0.2">
      <c r="B46" s="204" t="s">
        <v>161</v>
      </c>
      <c r="C46" s="205">
        <f>C30</f>
        <v>20000</v>
      </c>
      <c r="D46" s="206">
        <f>D44+D30</f>
        <v>20000</v>
      </c>
      <c r="E46" s="206">
        <f>E44+E30</f>
        <v>20000</v>
      </c>
      <c r="F46" s="206">
        <f t="shared" ref="F46:W46" si="44">F44+F30</f>
        <v>416926.92048317264</v>
      </c>
      <c r="G46" s="206">
        <f t="shared" si="44"/>
        <v>416926.92048317264</v>
      </c>
      <c r="H46" s="206">
        <f t="shared" si="44"/>
        <v>401926.92048317264</v>
      </c>
      <c r="I46" s="206">
        <f t="shared" si="44"/>
        <v>235260.25381650595</v>
      </c>
      <c r="J46" s="206">
        <f t="shared" si="44"/>
        <v>235260.25381650595</v>
      </c>
      <c r="K46" s="206">
        <f t="shared" si="44"/>
        <v>230260.25381650595</v>
      </c>
      <c r="L46" s="206">
        <f t="shared" si="44"/>
        <v>2130260.2538165059</v>
      </c>
      <c r="M46" s="206">
        <f t="shared" si="44"/>
        <v>230260.25381650595</v>
      </c>
      <c r="N46" s="206">
        <f t="shared" si="44"/>
        <v>534467.48092534055</v>
      </c>
      <c r="O46" s="206">
        <f t="shared" si="44"/>
        <v>534467.48092534055</v>
      </c>
      <c r="P46" s="206">
        <f t="shared" si="44"/>
        <v>534467.48092534055</v>
      </c>
      <c r="Q46" s="206">
        <f t="shared" si="44"/>
        <v>534467.48092534055</v>
      </c>
      <c r="R46" s="206">
        <f t="shared" si="44"/>
        <v>534467.48092534055</v>
      </c>
      <c r="S46" s="206">
        <f t="shared" si="44"/>
        <v>534467.48092534055</v>
      </c>
      <c r="T46" s="206">
        <f t="shared" si="44"/>
        <v>534467.48092534055</v>
      </c>
      <c r="U46" s="206">
        <f t="shared" si="44"/>
        <v>304207.2271088346</v>
      </c>
      <c r="V46" s="206">
        <f t="shared" si="44"/>
        <v>304207.2271088346</v>
      </c>
      <c r="W46" s="206">
        <f t="shared" si="44"/>
        <v>304207.2271088346</v>
      </c>
      <c r="X46" s="195">
        <f t="shared" ref="X46:Y46" si="45">X44+X30</f>
        <v>304207.2271088346</v>
      </c>
      <c r="Y46" s="195">
        <f t="shared" si="45"/>
        <v>304207.2271088346</v>
      </c>
      <c r="Z46" s="207">
        <f>SUM(C46:Y46)</f>
        <v>9619390.5325536001</v>
      </c>
    </row>
    <row r="47" spans="1:26" s="125" customFormat="1" ht="14.25" x14ac:dyDescent="0.2">
      <c r="B47" s="204" t="s">
        <v>162</v>
      </c>
      <c r="C47" s="205">
        <f>C46</f>
        <v>20000</v>
      </c>
      <c r="D47" s="206">
        <f>C47+D46</f>
        <v>40000</v>
      </c>
      <c r="E47" s="206">
        <f t="shared" ref="E47:Y47" si="46">D47+E46</f>
        <v>60000</v>
      </c>
      <c r="F47" s="206">
        <f t="shared" si="46"/>
        <v>476926.92048317264</v>
      </c>
      <c r="G47" s="206">
        <f t="shared" si="46"/>
        <v>893853.84096634528</v>
      </c>
      <c r="H47" s="206">
        <f t="shared" si="46"/>
        <v>1295780.7614495179</v>
      </c>
      <c r="I47" s="206">
        <f t="shared" si="46"/>
        <v>1531041.0152660238</v>
      </c>
      <c r="J47" s="206">
        <f t="shared" si="46"/>
        <v>1766301.2690825297</v>
      </c>
      <c r="K47" s="206">
        <f t="shared" si="46"/>
        <v>1996561.5228990356</v>
      </c>
      <c r="L47" s="206">
        <f t="shared" si="46"/>
        <v>4126821.7767155413</v>
      </c>
      <c r="M47" s="206">
        <f t="shared" si="46"/>
        <v>4357082.0305320472</v>
      </c>
      <c r="N47" s="206">
        <f t="shared" si="46"/>
        <v>4891549.5114573874</v>
      </c>
      <c r="O47" s="206">
        <f t="shared" si="46"/>
        <v>5426016.9923827276</v>
      </c>
      <c r="P47" s="206">
        <f t="shared" si="46"/>
        <v>5960484.4733080678</v>
      </c>
      <c r="Q47" s="206">
        <f t="shared" si="46"/>
        <v>6494951.954233408</v>
      </c>
      <c r="R47" s="206">
        <f t="shared" si="46"/>
        <v>7029419.4351587482</v>
      </c>
      <c r="S47" s="206">
        <f t="shared" si="46"/>
        <v>7563886.9160840884</v>
      </c>
      <c r="T47" s="206">
        <f t="shared" si="46"/>
        <v>8098354.3970094286</v>
      </c>
      <c r="U47" s="206">
        <f t="shared" si="46"/>
        <v>8402561.6241182629</v>
      </c>
      <c r="V47" s="206">
        <f t="shared" si="46"/>
        <v>8706768.8512270972</v>
      </c>
      <c r="W47" s="206">
        <f t="shared" si="46"/>
        <v>9010976.0783359315</v>
      </c>
      <c r="X47" s="195">
        <f t="shared" si="46"/>
        <v>9315183.3054447658</v>
      </c>
      <c r="Y47" s="195">
        <f t="shared" si="46"/>
        <v>9619390.5325536001</v>
      </c>
      <c r="Z47" s="207"/>
    </row>
    <row r="49" spans="2:47" s="78" customFormat="1" x14ac:dyDescent="0.2">
      <c r="B49" s="128" t="s">
        <v>88</v>
      </c>
      <c r="C49" s="127" t="str">
        <f t="shared" ref="C49:Y49" si="47">C7</f>
        <v>FY14</v>
      </c>
      <c r="D49" s="127" t="str">
        <f t="shared" si="47"/>
        <v>FY15</v>
      </c>
      <c r="E49" s="127" t="str">
        <f t="shared" si="47"/>
        <v>FY16</v>
      </c>
      <c r="F49" s="127" t="str">
        <f t="shared" si="47"/>
        <v>FY17</v>
      </c>
      <c r="G49" s="127" t="str">
        <f t="shared" si="47"/>
        <v>FY18</v>
      </c>
      <c r="H49" s="127" t="str">
        <f t="shared" si="47"/>
        <v>FY19</v>
      </c>
      <c r="I49" s="127" t="str">
        <f t="shared" si="47"/>
        <v>FY20</v>
      </c>
      <c r="J49" s="127" t="str">
        <f t="shared" si="47"/>
        <v>FY21</v>
      </c>
      <c r="K49" s="127" t="str">
        <f t="shared" si="47"/>
        <v>FY22</v>
      </c>
      <c r="L49" s="127" t="str">
        <f t="shared" si="47"/>
        <v>FY23</v>
      </c>
      <c r="M49" s="127" t="str">
        <f t="shared" si="47"/>
        <v>FY24</v>
      </c>
      <c r="N49" s="127" t="str">
        <f t="shared" si="47"/>
        <v>FY25</v>
      </c>
      <c r="O49" s="127" t="str">
        <f t="shared" si="47"/>
        <v>FY26</v>
      </c>
      <c r="P49" s="127" t="str">
        <f t="shared" si="47"/>
        <v>FY27</v>
      </c>
      <c r="Q49" s="127" t="str">
        <f t="shared" si="47"/>
        <v>FY28</v>
      </c>
      <c r="R49" s="127" t="str">
        <f t="shared" si="47"/>
        <v>FY29</v>
      </c>
      <c r="S49" s="127" t="str">
        <f t="shared" si="47"/>
        <v>FY30</v>
      </c>
      <c r="T49" s="127" t="str">
        <f t="shared" si="47"/>
        <v>FY31</v>
      </c>
      <c r="U49" s="127" t="str">
        <f t="shared" si="47"/>
        <v>FY32</v>
      </c>
      <c r="V49" s="127" t="str">
        <f t="shared" si="47"/>
        <v>FY33</v>
      </c>
      <c r="W49" s="127" t="str">
        <f t="shared" si="47"/>
        <v>FY34</v>
      </c>
      <c r="X49" s="175" t="str">
        <f t="shared" si="47"/>
        <v>FY35</v>
      </c>
      <c r="Y49" s="175" t="str">
        <f t="shared" si="47"/>
        <v>FY36</v>
      </c>
      <c r="Z49" s="133" t="s">
        <v>133</v>
      </c>
    </row>
    <row r="50" spans="2:47" x14ac:dyDescent="0.2">
      <c r="B50" s="196" t="str">
        <f>IF('Data Input 2'!B8&lt;&gt;0,'Data Input 2'!B8,"")</f>
        <v>Project 1 - type in name or description</v>
      </c>
      <c r="C50" s="139"/>
      <c r="D50" s="140">
        <f>IF(AND(VALUE(RIGHT(D$49,2))&gt;='Data Input 2'!$R8,VALUE(RIGHT(D$49,2))&lt;='Data Input 2'!$T8),'Data Input 2'!$X8,0)</f>
        <v>0</v>
      </c>
      <c r="E50" s="140">
        <f>IF(AND(VALUE(RIGHT(E$49,2))&gt;='Data Input 2'!$R8,VALUE(RIGHT(E$49,2))&lt;='Data Input 2'!$T8),'Data Input 2'!$X8,0)</f>
        <v>0</v>
      </c>
      <c r="F50" s="140">
        <f>IF(AND(VALUE(RIGHT(F$49,2))&gt;='Data Input 2'!$R8,VALUE(RIGHT(F$49,2))&lt;='Data Input 2'!$T8),'Data Input 2'!$X8,0)</f>
        <v>0</v>
      </c>
      <c r="G50" s="140">
        <f>IF(AND(VALUE(RIGHT(G$49,2))&gt;='Data Input 2'!$R8,VALUE(RIGHT(G$49,2))&lt;='Data Input 2'!$T8),'Data Input 2'!$X8,0)</f>
        <v>0</v>
      </c>
      <c r="H50" s="140">
        <f>IF(AND(VALUE(RIGHT(H$49,2))&gt;='Data Input 2'!$R8,VALUE(RIGHT(H$49,2))&lt;='Data Input 2'!$T8),'Data Input 2'!$X8,0)</f>
        <v>0</v>
      </c>
      <c r="I50" s="140">
        <f>IF(AND(VALUE(RIGHT(I$49,2))&gt;='Data Input 2'!$R8,VALUE(RIGHT(I$49,2))&lt;='Data Input 2'!$T8),'Data Input 2'!$X8,0)</f>
        <v>0</v>
      </c>
      <c r="J50" s="140">
        <f>IF(AND(VALUE(RIGHT(J$49,2))&gt;='Data Input 2'!$R8,VALUE(RIGHT(J$49,2))&lt;='Data Input 2'!$T8),'Data Input 2'!$X8,0)</f>
        <v>0</v>
      </c>
      <c r="K50" s="140">
        <f>IF(AND(VALUE(RIGHT(K$49,2))&gt;='Data Input 2'!$R8,VALUE(RIGHT(K$49,2))&lt;='Data Input 2'!$T8),'Data Input 2'!$X8,0)</f>
        <v>0</v>
      </c>
      <c r="L50" s="140">
        <f>IF(AND(VALUE(RIGHT(L$49,2))&gt;='Data Input 2'!$R8,VALUE(RIGHT(L$49,2))&lt;='Data Input 2'!$T8),'Data Input 2'!$X8,0)</f>
        <v>1900000</v>
      </c>
      <c r="M50" s="140">
        <f>IF(AND(VALUE(RIGHT(M$49,2))&gt;='Data Input 2'!$R8,VALUE(RIGHT(M$49,2))&lt;='Data Input 2'!$T8),'Data Input 2'!$X8,0)</f>
        <v>0</v>
      </c>
      <c r="N50" s="140">
        <f>IF(AND(VALUE(RIGHT(N$49,2))&gt;='Data Input 2'!$R8,VALUE(RIGHT(N$49,2))&lt;='Data Input 2'!$T8),'Data Input 2'!$X8,0)</f>
        <v>0</v>
      </c>
      <c r="O50" s="140">
        <f>IF(AND(VALUE(RIGHT(O$49,2))&gt;='Data Input 2'!$R8,VALUE(RIGHT(O$49,2))&lt;='Data Input 2'!$T8),'Data Input 2'!$X8,0)</f>
        <v>0</v>
      </c>
      <c r="P50" s="140">
        <f>IF(AND(VALUE(RIGHT(P$49,2))&gt;='Data Input 2'!$R8,VALUE(RIGHT(P$49,2))&lt;='Data Input 2'!$T8),'Data Input 2'!$X8,0)</f>
        <v>0</v>
      </c>
      <c r="Q50" s="140">
        <f>IF(AND(VALUE(RIGHT(Q$49,2))&gt;='Data Input 2'!$R8,VALUE(RIGHT(Q$49,2))&lt;='Data Input 2'!$T8),'Data Input 2'!$X8,0)</f>
        <v>0</v>
      </c>
      <c r="R50" s="140">
        <f>IF(AND(VALUE(RIGHT(R$49,2))&gt;='Data Input 2'!$R8,VALUE(RIGHT(R$49,2))&lt;='Data Input 2'!$T8),'Data Input 2'!$X8,0)</f>
        <v>0</v>
      </c>
      <c r="S50" s="140">
        <f>IF(AND(VALUE(RIGHT(S$49,2))&gt;='Data Input 2'!$R8,VALUE(RIGHT(S$49,2))&lt;='Data Input 2'!$T8),'Data Input 2'!$X8,0)</f>
        <v>0</v>
      </c>
      <c r="T50" s="140">
        <f>IF(AND(VALUE(RIGHT(T$49,2))&gt;='Data Input 2'!$R8,VALUE(RIGHT(T$49,2))&lt;='Data Input 2'!$T8),'Data Input 2'!$X8,0)</f>
        <v>0</v>
      </c>
      <c r="U50" s="140">
        <f>IF(AND(VALUE(RIGHT(U$49,2))&gt;='Data Input 2'!$R8,VALUE(RIGHT(U$49,2))&lt;='Data Input 2'!$T8),'Data Input 2'!$X8,0)</f>
        <v>0</v>
      </c>
      <c r="V50" s="140">
        <f>IF(AND(VALUE(RIGHT(V$49,2))&gt;='Data Input 2'!$R8,VALUE(RIGHT(V$49,2))&lt;='Data Input 2'!$T8),'Data Input 2'!$X8,0)</f>
        <v>0</v>
      </c>
      <c r="W50" s="140">
        <f>IF(AND(VALUE(RIGHT(W$49,2))&gt;='Data Input 2'!$R8,VALUE(RIGHT(W$49,2))&lt;='Data Input 2'!$T8),'Data Input 2'!$X8,0)</f>
        <v>0</v>
      </c>
      <c r="X50" s="176">
        <f>IF(AND(VALUE(RIGHT(X$49,2))&gt;='Data Input 2'!$R8,VALUE(RIGHT(X$49,2))&lt;='Data Input 2'!$T8),'Data Input 2'!$X8,0)</f>
        <v>0</v>
      </c>
      <c r="Y50" s="176">
        <f>IF(AND(VALUE(RIGHT(Y$49,2))&gt;='Data Input 2'!$R8,VALUE(RIGHT(Y$49,2))&lt;='Data Input 2'!$T8),'Data Input 2'!$X8,0)</f>
        <v>0</v>
      </c>
      <c r="Z50" s="141">
        <f>SUM(D50:W50)</f>
        <v>1900000</v>
      </c>
      <c r="AA50" s="51" t="str">
        <f>IF('Data Input 2'!$K8="Capital Reserves",(IF(VALUE(RIGHT(starting_fiscal_year,2))+1&lt;=VALUE(RIGHT('Data Input 2'!$C8,2)),"FY"&amp;VALUE(RIGHT(starting_fiscal_year,2))+1,"")),"")</f>
        <v>FY15</v>
      </c>
      <c r="AB50" s="51" t="str">
        <f>IF(AA50="","",IF(VALUE(RIGHT(AA50,2))+1&lt;=VALUE(RIGHT('Data Input 2'!$C8,2)),"FY"&amp;VALUE(RIGHT(AA50,2))+1,""))</f>
        <v>FY16</v>
      </c>
      <c r="AC50" s="51" t="str">
        <f>IF(AB50="","",IF(VALUE(RIGHT(AB50,2))+1&lt;=VALUE(RIGHT('Data Input 2'!$C8,2)),"FY"&amp;VALUE(RIGHT(AB50,2))+1,""))</f>
        <v>FY17</v>
      </c>
      <c r="AD50" s="51" t="str">
        <f>IF(AC50="","",IF(VALUE(RIGHT(AC50,2))+1&lt;=VALUE(RIGHT('Data Input 2'!$C8,2)),"FY"&amp;VALUE(RIGHT(AC50,2))+1,""))</f>
        <v>FY18</v>
      </c>
      <c r="AE50" s="51" t="str">
        <f>IF(AD50="","",IF(VALUE(RIGHT(AD50,2))+1&lt;=VALUE(RIGHT('Data Input 2'!$C8,2)),"FY"&amp;VALUE(RIGHT(AD50,2))+1,""))</f>
        <v>FY19</v>
      </c>
      <c r="AF50" s="51" t="str">
        <f>IF(AE50="","",IF(VALUE(RIGHT(AE50,2))+1&lt;=VALUE(RIGHT('Data Input 2'!$C8,2)),"FY"&amp;VALUE(RIGHT(AE50,2))+1,""))</f>
        <v>FY20</v>
      </c>
      <c r="AG50" s="51" t="str">
        <f>IF(AF50="","",IF(VALUE(RIGHT(AF50,2))+1&lt;=VALUE(RIGHT('Data Input 2'!$C8,2)),"FY"&amp;VALUE(RIGHT(AF50,2))+1,""))</f>
        <v>FY21</v>
      </c>
      <c r="AH50" s="51" t="str">
        <f>IF(AG50="","",IF(VALUE(RIGHT(AG50,2))+1&lt;=VALUE(RIGHT('Data Input 2'!$C8,2)),"FY"&amp;VALUE(RIGHT(AG50,2))+1,""))</f>
        <v>FY22</v>
      </c>
      <c r="AI50" s="51" t="str">
        <f>IF(AH50="","",IF(VALUE(RIGHT(AH50,2))+1&lt;=VALUE(RIGHT('Data Input 2'!$C8,2)),"FY"&amp;VALUE(RIGHT(AH50,2))+1,""))</f>
        <v>FY23</v>
      </c>
      <c r="AJ50" s="51" t="str">
        <f>IF(AI50="","",IF(VALUE(RIGHT(AI50,2))+1&lt;=VALUE(RIGHT('Data Input 2'!$C8,2)),"FY"&amp;VALUE(RIGHT(AI50,2))+1,""))</f>
        <v/>
      </c>
      <c r="AK50" s="51" t="str">
        <f>IF(AJ50="","",IF(VALUE(RIGHT(AJ50,2))+1&lt;=VALUE(RIGHT('Data Input 2'!$C8,2)),"FY"&amp;VALUE(RIGHT(AJ50,2))+1,""))</f>
        <v/>
      </c>
      <c r="AL50" s="51" t="str">
        <f>IF(AK50="","",IF(VALUE(RIGHT(AK50,2))+1&lt;=VALUE(RIGHT('Data Input 2'!$C8,2)),"FY"&amp;VALUE(RIGHT(AK50,2))+1,""))</f>
        <v/>
      </c>
      <c r="AM50" s="51" t="str">
        <f>IF(AL50="","",IF(VALUE(RIGHT(AL50,2))+1&lt;=VALUE(RIGHT('Data Input 2'!$C8,2)),"FY"&amp;VALUE(RIGHT(AL50,2))+1,""))</f>
        <v/>
      </c>
      <c r="AN50" s="51" t="str">
        <f>IF(AM50="","",IF(VALUE(RIGHT(AM50,2))+1&lt;=VALUE(RIGHT('Data Input 2'!$C8,2)),"FY"&amp;VALUE(RIGHT(AM50,2))+1,""))</f>
        <v/>
      </c>
      <c r="AO50" s="51" t="str">
        <f>IF(AN50="","",IF(VALUE(RIGHT(AN50,2))+1&lt;=VALUE(RIGHT('Data Input 2'!$C8,2)),"FY"&amp;VALUE(RIGHT(AN50,2))+1,""))</f>
        <v/>
      </c>
      <c r="AP50" s="51" t="str">
        <f>IF(AO50="","",IF(VALUE(RIGHT(AO50,2))+1&lt;=VALUE(RIGHT('Data Input 2'!$C8,2)),"FY"&amp;VALUE(RIGHT(AO50,2))+1,""))</f>
        <v/>
      </c>
      <c r="AQ50" s="51" t="str">
        <f>IF(AP50="","",IF(VALUE(RIGHT(AP50,2))+1&lt;=VALUE(RIGHT('Data Input 2'!$C8,2)),"FY"&amp;VALUE(RIGHT(AP50,2))+1,""))</f>
        <v/>
      </c>
      <c r="AR50" s="51" t="str">
        <f>IF(AQ50="","",IF(VALUE(RIGHT(AQ50,2))+1&lt;=VALUE(RIGHT('Data Input 2'!$C8,2)),"FY"&amp;VALUE(RIGHT(AQ50,2))+1,""))</f>
        <v/>
      </c>
      <c r="AS50" s="51" t="str">
        <f>IF(AR50="","",IF(VALUE(RIGHT(AR50,2))+1&lt;=VALUE(RIGHT('Data Input 2'!$C8,2)),"FY"&amp;VALUE(RIGHT(AR50,2))+1,""))</f>
        <v/>
      </c>
      <c r="AT50" s="51" t="str">
        <f>IF(AS50="","",IF(VALUE(RIGHT(AS50,2))+1&lt;=VALUE(RIGHT('Data Input 2'!$C8,2)),"FY"&amp;VALUE(RIGHT(AS50,2))+1,""))</f>
        <v/>
      </c>
      <c r="AU50" s="51" t="str">
        <f>IF(AT50="","",IF(VALUE(RIGHT(AT50,2))+1&lt;=VALUE(RIGHT('Data Input 2'!$C8,2)),"FY"&amp;VALUE(RIGHT(AT50,2))+1,""))</f>
        <v/>
      </c>
    </row>
    <row r="51" spans="2:47" ht="14.45" customHeight="1" x14ac:dyDescent="0.2">
      <c r="B51" s="196" t="str">
        <f>IF('Data Input 2'!B9&lt;&gt;0,'Data Input 2'!B9,"")</f>
        <v>Project 2 - debt financed portion</v>
      </c>
      <c r="C51" s="139"/>
      <c r="D51" s="140">
        <f>IF(AND(VALUE(RIGHT(D$49,2))&gt;='Data Input 2'!$R9,VALUE(RIGHT(D$49,2))&lt;='Data Input 2'!$T9),'Data Input 2'!$X9,0)</f>
        <v>0</v>
      </c>
      <c r="E51" s="140">
        <f>IF(AND(VALUE(RIGHT(E$49,2))&gt;='Data Input 2'!$R9,VALUE(RIGHT(E$49,2))&lt;='Data Input 2'!$T9),'Data Input 2'!$X9,0)</f>
        <v>0</v>
      </c>
      <c r="F51" s="140">
        <f>IF(AND(VALUE(RIGHT(F$49,2))&gt;='Data Input 2'!$R9,VALUE(RIGHT(F$49,2))&lt;='Data Input 2'!$T9),'Data Input 2'!$X9,0)</f>
        <v>230260.25381650595</v>
      </c>
      <c r="G51" s="140">
        <f>IF(AND(VALUE(RIGHT(G$49,2))&gt;='Data Input 2'!$R9,VALUE(RIGHT(G$49,2))&lt;='Data Input 2'!$T9),'Data Input 2'!$X9,0)</f>
        <v>230260.25381650595</v>
      </c>
      <c r="H51" s="140">
        <f>IF(AND(VALUE(RIGHT(H$49,2))&gt;='Data Input 2'!$R9,VALUE(RIGHT(H$49,2))&lt;='Data Input 2'!$T9),'Data Input 2'!$X9,0)</f>
        <v>230260.25381650595</v>
      </c>
      <c r="I51" s="140">
        <f>IF(AND(VALUE(RIGHT(I$49,2))&gt;='Data Input 2'!$R9,VALUE(RIGHT(I$49,2))&lt;='Data Input 2'!$T9),'Data Input 2'!$X9,0)</f>
        <v>230260.25381650595</v>
      </c>
      <c r="J51" s="140">
        <f>IF(AND(VALUE(RIGHT(J$49,2))&gt;='Data Input 2'!$R9,VALUE(RIGHT(J$49,2))&lt;='Data Input 2'!$T9),'Data Input 2'!$X9,0)</f>
        <v>230260.25381650595</v>
      </c>
      <c r="K51" s="140">
        <f>IF(AND(VALUE(RIGHT(K$49,2))&gt;='Data Input 2'!$R9,VALUE(RIGHT(K$49,2))&lt;='Data Input 2'!$T9),'Data Input 2'!$X9,0)</f>
        <v>230260.25381650595</v>
      </c>
      <c r="L51" s="140">
        <f>IF(AND(VALUE(RIGHT(L$49,2))&gt;='Data Input 2'!$R9,VALUE(RIGHT(L$49,2))&lt;='Data Input 2'!$T9),'Data Input 2'!$X9,0)</f>
        <v>230260.25381650595</v>
      </c>
      <c r="M51" s="140">
        <f>IF(AND(VALUE(RIGHT(M$49,2))&gt;='Data Input 2'!$R9,VALUE(RIGHT(M$49,2))&lt;='Data Input 2'!$T9),'Data Input 2'!$X9,0)</f>
        <v>230260.25381650595</v>
      </c>
      <c r="N51" s="140">
        <f>IF(AND(VALUE(RIGHT(N$49,2))&gt;='Data Input 2'!$R9,VALUE(RIGHT(N$49,2))&lt;='Data Input 2'!$T9),'Data Input 2'!$X9,0)</f>
        <v>230260.25381650595</v>
      </c>
      <c r="O51" s="140">
        <f>IF(AND(VALUE(RIGHT(O$49,2))&gt;='Data Input 2'!$R9,VALUE(RIGHT(O$49,2))&lt;='Data Input 2'!$T9),'Data Input 2'!$X9,0)</f>
        <v>230260.25381650595</v>
      </c>
      <c r="P51" s="140">
        <f>IF(AND(VALUE(RIGHT(P$49,2))&gt;='Data Input 2'!$R9,VALUE(RIGHT(P$49,2))&lt;='Data Input 2'!$T9),'Data Input 2'!$X9,0)</f>
        <v>230260.25381650595</v>
      </c>
      <c r="Q51" s="140">
        <f>IF(AND(VALUE(RIGHT(Q$49,2))&gt;='Data Input 2'!$R9,VALUE(RIGHT(Q$49,2))&lt;='Data Input 2'!$T9),'Data Input 2'!$X9,0)</f>
        <v>230260.25381650595</v>
      </c>
      <c r="R51" s="140">
        <f>IF(AND(VALUE(RIGHT(R$49,2))&gt;='Data Input 2'!$R9,VALUE(RIGHT(R$49,2))&lt;='Data Input 2'!$T9),'Data Input 2'!$X9,0)</f>
        <v>230260.25381650595</v>
      </c>
      <c r="S51" s="140">
        <f>IF(AND(VALUE(RIGHT(S$49,2))&gt;='Data Input 2'!$R9,VALUE(RIGHT(S$49,2))&lt;='Data Input 2'!$T9),'Data Input 2'!$X9,0)</f>
        <v>230260.25381650595</v>
      </c>
      <c r="T51" s="140">
        <f>IF(AND(VALUE(RIGHT(T$49,2))&gt;='Data Input 2'!$R9,VALUE(RIGHT(T$49,2))&lt;='Data Input 2'!$T9),'Data Input 2'!$X9,0)</f>
        <v>230260.25381650595</v>
      </c>
      <c r="U51" s="140">
        <f>IF(AND(VALUE(RIGHT(U$49,2))&gt;='Data Input 2'!$R9,VALUE(RIGHT(U$49,2))&lt;='Data Input 2'!$T9),'Data Input 2'!$X9,0)</f>
        <v>0</v>
      </c>
      <c r="V51" s="140">
        <f>IF(AND(VALUE(RIGHT(V$49,2))&gt;='Data Input 2'!$R9,VALUE(RIGHT(V$49,2))&lt;='Data Input 2'!$T9),'Data Input 2'!$X9,0)</f>
        <v>0</v>
      </c>
      <c r="W51" s="140">
        <f>IF(AND(VALUE(RIGHT(W$49,2))&gt;='Data Input 2'!$R9,VALUE(RIGHT(W$49,2))&lt;='Data Input 2'!$T9),'Data Input 2'!$X9,0)</f>
        <v>0</v>
      </c>
      <c r="X51" s="176">
        <f>IF(AND(VALUE(RIGHT(X$49,2))&gt;='Data Input 2'!$R9,VALUE(RIGHT(X$49,2))&lt;='Data Input 2'!$T9),'Data Input 2'!$X9,0)</f>
        <v>0</v>
      </c>
      <c r="Y51" s="176">
        <f>IF(AND(VALUE(RIGHT(Y$49,2))&gt;='Data Input 2'!$R9,VALUE(RIGHT(Y$49,2))&lt;='Data Input 2'!$T9),'Data Input 2'!$X9,0)</f>
        <v>0</v>
      </c>
      <c r="Z51" s="141">
        <f t="shared" ref="Z51:Z91" si="48">SUM(D51:W51)</f>
        <v>3453903.8072475889</v>
      </c>
      <c r="AA51" s="51" t="str">
        <f>IF('Data Input 2'!$K9="Capital Reserves",(IF(VALUE(RIGHT(starting_fiscal_year,2))+1&lt;=VALUE(RIGHT('Data Input 2'!$C9,2)),"FY"&amp;VALUE(RIGHT(starting_fiscal_year,2))+1,"")),"")</f>
        <v/>
      </c>
      <c r="AB51" s="51" t="str">
        <f>IF(AA51="","",IF(VALUE(RIGHT(AA51,2))+1&lt;=VALUE(RIGHT('Data Input 2'!$C9,2)),"FY"&amp;VALUE(RIGHT(AA51,2))+1,""))</f>
        <v/>
      </c>
      <c r="AC51" s="51" t="str">
        <f>IF(AB51="","",IF(VALUE(RIGHT(AB51,2))+1&lt;=VALUE(RIGHT('Data Input 2'!$C9,2)),"FY"&amp;VALUE(RIGHT(AB51,2))+1,""))</f>
        <v/>
      </c>
      <c r="AD51" s="51" t="str">
        <f>IF(AC51="","",IF(VALUE(RIGHT(AC51,2))+1&lt;=VALUE(RIGHT('Data Input 2'!$C9,2)),"FY"&amp;VALUE(RIGHT(AC51,2))+1,""))</f>
        <v/>
      </c>
      <c r="AE51" s="51" t="str">
        <f>IF(AD51="","",IF(VALUE(RIGHT(AD51,2))+1&lt;=VALUE(RIGHT('Data Input 2'!$C9,2)),"FY"&amp;VALUE(RIGHT(AD51,2))+1,""))</f>
        <v/>
      </c>
      <c r="AF51" s="51" t="str">
        <f>IF(AE51="","",IF(VALUE(RIGHT(AE51,2))+1&lt;=VALUE(RIGHT('Data Input 2'!$C9,2)),"FY"&amp;VALUE(RIGHT(AE51,2))+1,""))</f>
        <v/>
      </c>
      <c r="AG51" s="51" t="str">
        <f>IF(AF51="","",IF(VALUE(RIGHT(AF51,2))+1&lt;=VALUE(RIGHT('Data Input 2'!$C9,2)),"FY"&amp;VALUE(RIGHT(AF51,2))+1,""))</f>
        <v/>
      </c>
      <c r="AH51" s="51" t="str">
        <f>IF(AG51="","",IF(VALUE(RIGHT(AG51,2))+1&lt;=VALUE(RIGHT('Data Input 2'!$C9,2)),"FY"&amp;VALUE(RIGHT(AG51,2))+1,""))</f>
        <v/>
      </c>
      <c r="AI51" s="51" t="str">
        <f>IF(AH51="","",IF(VALUE(RIGHT(AH51,2))+1&lt;=VALUE(RIGHT('Data Input 2'!$C9,2)),"FY"&amp;VALUE(RIGHT(AH51,2))+1,""))</f>
        <v/>
      </c>
      <c r="AJ51" s="51" t="str">
        <f>IF(AI51="","",IF(VALUE(RIGHT(AI51,2))+1&lt;=VALUE(RIGHT('Data Input 2'!$C9,2)),"FY"&amp;VALUE(RIGHT(AI51,2))+1,""))</f>
        <v/>
      </c>
      <c r="AK51" s="51" t="str">
        <f>IF(AJ51="","",IF(VALUE(RIGHT(AJ51,2))+1&lt;=VALUE(RIGHT('Data Input 2'!$C9,2)),"FY"&amp;VALUE(RIGHT(AJ51,2))+1,""))</f>
        <v/>
      </c>
      <c r="AL51" s="51" t="str">
        <f>IF(AK51="","",IF(VALUE(RIGHT(AK51,2))+1&lt;=VALUE(RIGHT('Data Input 2'!$C9,2)),"FY"&amp;VALUE(RIGHT(AK51,2))+1,""))</f>
        <v/>
      </c>
      <c r="AM51" s="51" t="str">
        <f>IF(AL51="","",IF(VALUE(RIGHT(AL51,2))+1&lt;=VALUE(RIGHT('Data Input 2'!$C9,2)),"FY"&amp;VALUE(RIGHT(AL51,2))+1,""))</f>
        <v/>
      </c>
      <c r="AN51" s="51" t="str">
        <f>IF(AM51="","",IF(VALUE(RIGHT(AM51,2))+1&lt;=VALUE(RIGHT('Data Input 2'!$C9,2)),"FY"&amp;VALUE(RIGHT(AM51,2))+1,""))</f>
        <v/>
      </c>
      <c r="AO51" s="51" t="str">
        <f>IF(AN51="","",IF(VALUE(RIGHT(AN51,2))+1&lt;=VALUE(RIGHT('Data Input 2'!$C9,2)),"FY"&amp;VALUE(RIGHT(AN51,2))+1,""))</f>
        <v/>
      </c>
      <c r="AP51" s="51" t="str">
        <f>IF(AO51="","",IF(VALUE(RIGHT(AO51,2))+1&lt;=VALUE(RIGHT('Data Input 2'!$C9,2)),"FY"&amp;VALUE(RIGHT(AO51,2))+1,""))</f>
        <v/>
      </c>
      <c r="AQ51" s="51" t="str">
        <f>IF(AP51="","",IF(VALUE(RIGHT(AP51,2))+1&lt;=VALUE(RIGHT('Data Input 2'!$C9,2)),"FY"&amp;VALUE(RIGHT(AP51,2))+1,""))</f>
        <v/>
      </c>
      <c r="AR51" s="51" t="str">
        <f>IF(AQ51="","",IF(VALUE(RIGHT(AQ51,2))+1&lt;=VALUE(RIGHT('Data Input 2'!$C9,2)),"FY"&amp;VALUE(RIGHT(AQ51,2))+1,""))</f>
        <v/>
      </c>
      <c r="AS51" s="51" t="str">
        <f>IF(AR51="","",IF(VALUE(RIGHT(AR51,2))+1&lt;=VALUE(RIGHT('Data Input 2'!$C9,2)),"FY"&amp;VALUE(RIGHT(AR51,2))+1,""))</f>
        <v/>
      </c>
      <c r="AT51" s="51" t="str">
        <f>IF(AS51="","",IF(VALUE(RIGHT(AS51,2))+1&lt;=VALUE(RIGHT('Data Input 2'!$C9,2)),"FY"&amp;VALUE(RIGHT(AS51,2))+1,""))</f>
        <v/>
      </c>
      <c r="AU51" s="51"/>
    </row>
    <row r="52" spans="2:47" x14ac:dyDescent="0.2">
      <c r="B52" s="196" t="str">
        <f>IF('Data Input 2'!B10&lt;&gt;0,'Data Input 2'!B10,"")</f>
        <v>Project 2 - capital reserves financed portion</v>
      </c>
      <c r="C52" s="139"/>
      <c r="D52" s="140">
        <f>IF(AND(VALUE(RIGHT(D$49,2))&gt;='Data Input 2'!$R10,VALUE(RIGHT(D$49,2))&lt;='Data Input 2'!$T10),'Data Input 2'!$X10,0)</f>
        <v>0</v>
      </c>
      <c r="E52" s="140">
        <f>IF(AND(VALUE(RIGHT(E$49,2))&gt;='Data Input 2'!$R10,VALUE(RIGHT(E$49,2))&lt;='Data Input 2'!$T10),'Data Input 2'!$X10,0)</f>
        <v>0</v>
      </c>
      <c r="F52" s="140">
        <f>IF(AND(VALUE(RIGHT(F$49,2))&gt;='Data Input 2'!$R10,VALUE(RIGHT(F$49,2))&lt;='Data Input 2'!$T10),'Data Input 2'!$X10,0)</f>
        <v>166666.66666666666</v>
      </c>
      <c r="G52" s="140">
        <f>IF(AND(VALUE(RIGHT(G$49,2))&gt;='Data Input 2'!$R10,VALUE(RIGHT(G$49,2))&lt;='Data Input 2'!$T10),'Data Input 2'!$X10,0)</f>
        <v>166666.66666666666</v>
      </c>
      <c r="H52" s="140">
        <f>IF(AND(VALUE(RIGHT(H$49,2))&gt;='Data Input 2'!$R10,VALUE(RIGHT(H$49,2))&lt;='Data Input 2'!$T10),'Data Input 2'!$X10,0)</f>
        <v>166666.66666666666</v>
      </c>
      <c r="I52" s="140">
        <f>IF(AND(VALUE(RIGHT(I$49,2))&gt;='Data Input 2'!$R10,VALUE(RIGHT(I$49,2))&lt;='Data Input 2'!$T10),'Data Input 2'!$X10,0)</f>
        <v>0</v>
      </c>
      <c r="J52" s="140">
        <f>IF(AND(VALUE(RIGHT(J$49,2))&gt;='Data Input 2'!$R10,VALUE(RIGHT(J$49,2))&lt;='Data Input 2'!$T10),'Data Input 2'!$X10,0)</f>
        <v>0</v>
      </c>
      <c r="K52" s="140">
        <f>IF(AND(VALUE(RIGHT(K$49,2))&gt;='Data Input 2'!$R10,VALUE(RIGHT(K$49,2))&lt;='Data Input 2'!$T10),'Data Input 2'!$X10,0)</f>
        <v>0</v>
      </c>
      <c r="L52" s="140">
        <f>IF(AND(VALUE(RIGHT(L$49,2))&gt;='Data Input 2'!$R10,VALUE(RIGHT(L$49,2))&lt;='Data Input 2'!$T10),'Data Input 2'!$X10,0)</f>
        <v>0</v>
      </c>
      <c r="M52" s="140">
        <f>IF(AND(VALUE(RIGHT(M$49,2))&gt;='Data Input 2'!$R10,VALUE(RIGHT(M$49,2))&lt;='Data Input 2'!$T10),'Data Input 2'!$X10,0)</f>
        <v>0</v>
      </c>
      <c r="N52" s="140">
        <f>IF(AND(VALUE(RIGHT(N$49,2))&gt;='Data Input 2'!$R10,VALUE(RIGHT(N$49,2))&lt;='Data Input 2'!$T10),'Data Input 2'!$X10,0)</f>
        <v>0</v>
      </c>
      <c r="O52" s="140">
        <f>IF(AND(VALUE(RIGHT(O$49,2))&gt;='Data Input 2'!$R10,VALUE(RIGHT(O$49,2))&lt;='Data Input 2'!$T10),'Data Input 2'!$X10,0)</f>
        <v>0</v>
      </c>
      <c r="P52" s="140">
        <f>IF(AND(VALUE(RIGHT(P$49,2))&gt;='Data Input 2'!$R10,VALUE(RIGHT(P$49,2))&lt;='Data Input 2'!$T10),'Data Input 2'!$X10,0)</f>
        <v>0</v>
      </c>
      <c r="Q52" s="140">
        <f>IF(AND(VALUE(RIGHT(Q$49,2))&gt;='Data Input 2'!$R10,VALUE(RIGHT(Q$49,2))&lt;='Data Input 2'!$T10),'Data Input 2'!$X10,0)</f>
        <v>0</v>
      </c>
      <c r="R52" s="140">
        <f>IF(AND(VALUE(RIGHT(R$49,2))&gt;='Data Input 2'!$R10,VALUE(RIGHT(R$49,2))&lt;='Data Input 2'!$T10),'Data Input 2'!$X10,0)</f>
        <v>0</v>
      </c>
      <c r="S52" s="140">
        <f>IF(AND(VALUE(RIGHT(S$49,2))&gt;='Data Input 2'!$R10,VALUE(RIGHT(S$49,2))&lt;='Data Input 2'!$T10),'Data Input 2'!$X10,0)</f>
        <v>0</v>
      </c>
      <c r="T52" s="140">
        <f>IF(AND(VALUE(RIGHT(T$49,2))&gt;='Data Input 2'!$R10,VALUE(RIGHT(T$49,2))&lt;='Data Input 2'!$T10),'Data Input 2'!$X10,0)</f>
        <v>0</v>
      </c>
      <c r="U52" s="140">
        <f>IF(AND(VALUE(RIGHT(U$49,2))&gt;='Data Input 2'!$R10,VALUE(RIGHT(U$49,2))&lt;='Data Input 2'!$T10),'Data Input 2'!$X10,0)</f>
        <v>0</v>
      </c>
      <c r="V52" s="140">
        <f>IF(AND(VALUE(RIGHT(V$49,2))&gt;='Data Input 2'!$R10,VALUE(RIGHT(V$49,2))&lt;='Data Input 2'!$T10),'Data Input 2'!$X10,0)</f>
        <v>0</v>
      </c>
      <c r="W52" s="140">
        <f>IF(AND(VALUE(RIGHT(W$49,2))&gt;='Data Input 2'!$R10,VALUE(RIGHT(W$49,2))&lt;='Data Input 2'!$T10),'Data Input 2'!$X10,0)</f>
        <v>0</v>
      </c>
      <c r="X52" s="176">
        <f>IF(AND(VALUE(RIGHT(X$49,2))&gt;='Data Input 2'!$R10,VALUE(RIGHT(X$49,2))&lt;='Data Input 2'!$T10),'Data Input 2'!$X10,0)</f>
        <v>0</v>
      </c>
      <c r="Y52" s="176">
        <f>IF(AND(VALUE(RIGHT(Y$49,2))&gt;='Data Input 2'!$R10,VALUE(RIGHT(Y$49,2))&lt;='Data Input 2'!$T10),'Data Input 2'!$X10,0)</f>
        <v>0</v>
      </c>
      <c r="Z52" s="141">
        <f t="shared" si="48"/>
        <v>500000</v>
      </c>
      <c r="AA52" s="51" t="str">
        <f>IF('Data Input 2'!$K10="Capital Reserves",(IF(VALUE(RIGHT(starting_fiscal_year,2))+1&lt;=VALUE(RIGHT('Data Input 2'!$C10,2)),"FY"&amp;VALUE(RIGHT(starting_fiscal_year,2))+1,"")),"")</f>
        <v>FY15</v>
      </c>
      <c r="AB52" s="51" t="str">
        <f>IF(AA52="","",IF(VALUE(RIGHT(AA52,2))+1&lt;=VALUE(RIGHT('Data Input 2'!$C10,2)),"FY"&amp;VALUE(RIGHT(AA52,2))+1,""))</f>
        <v>FY16</v>
      </c>
      <c r="AC52" s="51" t="str">
        <f>IF(AB52="","",IF(VALUE(RIGHT(AB52,2))+1&lt;=VALUE(RIGHT('Data Input 2'!$C10,2)),"FY"&amp;VALUE(RIGHT(AB52,2))+1,""))</f>
        <v>FY17</v>
      </c>
      <c r="AD52" s="51" t="str">
        <f>IF(AC52="","",IF(VALUE(RIGHT(AC52,2))+1&lt;=VALUE(RIGHT('Data Input 2'!$C10,2)),"FY"&amp;VALUE(RIGHT(AC52,2))+1,""))</f>
        <v/>
      </c>
      <c r="AE52" s="51" t="str">
        <f>IF(AD52="","",IF(VALUE(RIGHT(AD52,2))+1&lt;=VALUE(RIGHT('Data Input 2'!$C10,2)),"FY"&amp;VALUE(RIGHT(AD52,2))+1,""))</f>
        <v/>
      </c>
      <c r="AF52" s="51" t="str">
        <f>IF(AE52="","",IF(VALUE(RIGHT(AE52,2))+1&lt;=VALUE(RIGHT('Data Input 2'!$C10,2)),"FY"&amp;VALUE(RIGHT(AE52,2))+1,""))</f>
        <v/>
      </c>
      <c r="AG52" s="51" t="str">
        <f>IF(AF52="","",IF(VALUE(RIGHT(AF52,2))+1&lt;=VALUE(RIGHT('Data Input 2'!$C10,2)),"FY"&amp;VALUE(RIGHT(AF52,2))+1,""))</f>
        <v/>
      </c>
      <c r="AH52" s="51" t="str">
        <f>IF(AG52="","",IF(VALUE(RIGHT(AG52,2))+1&lt;=VALUE(RIGHT('Data Input 2'!$C10,2)),"FY"&amp;VALUE(RIGHT(AG52,2))+1,""))</f>
        <v/>
      </c>
      <c r="AI52" s="51" t="str">
        <f>IF(AH52="","",IF(VALUE(RIGHT(AH52,2))+1&lt;=VALUE(RIGHT('Data Input 2'!$C10,2)),"FY"&amp;VALUE(RIGHT(AH52,2))+1,""))</f>
        <v/>
      </c>
      <c r="AJ52" s="51" t="str">
        <f>IF(AI52="","",IF(VALUE(RIGHT(AI52,2))+1&lt;=VALUE(RIGHT('Data Input 2'!$C10,2)),"FY"&amp;VALUE(RIGHT(AI52,2))+1,""))</f>
        <v/>
      </c>
      <c r="AK52" s="51" t="str">
        <f>IF(AJ52="","",IF(VALUE(RIGHT(AJ52,2))+1&lt;=VALUE(RIGHT('Data Input 2'!$C10,2)),"FY"&amp;VALUE(RIGHT(AJ52,2))+1,""))</f>
        <v/>
      </c>
      <c r="AL52" s="51" t="str">
        <f>IF(AK52="","",IF(VALUE(RIGHT(AK52,2))+1&lt;=VALUE(RIGHT('Data Input 2'!$C10,2)),"FY"&amp;VALUE(RIGHT(AK52,2))+1,""))</f>
        <v/>
      </c>
      <c r="AM52" s="51" t="str">
        <f>IF(AL52="","",IF(VALUE(RIGHT(AL52,2))+1&lt;=VALUE(RIGHT('Data Input 2'!$C10,2)),"FY"&amp;VALUE(RIGHT(AL52,2))+1,""))</f>
        <v/>
      </c>
      <c r="AN52" s="51" t="str">
        <f>IF(AM52="","",IF(VALUE(RIGHT(AM52,2))+1&lt;=VALUE(RIGHT('Data Input 2'!$C10,2)),"FY"&amp;VALUE(RIGHT(AM52,2))+1,""))</f>
        <v/>
      </c>
      <c r="AO52" s="51" t="str">
        <f>IF(AN52="","",IF(VALUE(RIGHT(AN52,2))+1&lt;=VALUE(RIGHT('Data Input 2'!$C10,2)),"FY"&amp;VALUE(RIGHT(AN52,2))+1,""))</f>
        <v/>
      </c>
      <c r="AP52" s="51" t="str">
        <f>IF(AO52="","",IF(VALUE(RIGHT(AO52,2))+1&lt;=VALUE(RIGHT('Data Input 2'!$C10,2)),"FY"&amp;VALUE(RIGHT(AO52,2))+1,""))</f>
        <v/>
      </c>
      <c r="AQ52" s="51" t="str">
        <f>IF(AP52="","",IF(VALUE(RIGHT(AP52,2))+1&lt;=VALUE(RIGHT('Data Input 2'!$C10,2)),"FY"&amp;VALUE(RIGHT(AP52,2))+1,""))</f>
        <v/>
      </c>
      <c r="AR52" s="51" t="str">
        <f>IF(AQ52="","",IF(VALUE(RIGHT(AQ52,2))+1&lt;=VALUE(RIGHT('Data Input 2'!$C10,2)),"FY"&amp;VALUE(RIGHT(AQ52,2))+1,""))</f>
        <v/>
      </c>
      <c r="AS52" s="51" t="str">
        <f>IF(AR52="","",IF(VALUE(RIGHT(AR52,2))+1&lt;=VALUE(RIGHT('Data Input 2'!$C10,2)),"FY"&amp;VALUE(RIGHT(AR52,2))+1,""))</f>
        <v/>
      </c>
      <c r="AT52" s="51" t="str">
        <f>IF(AS52="","",IF(VALUE(RIGHT(AS52,2))+1&lt;=VALUE(RIGHT('Data Input 2'!$C10,2)),"FY"&amp;VALUE(RIGHT(AS52,2))+1,""))</f>
        <v/>
      </c>
      <c r="AU52" s="51"/>
    </row>
    <row r="53" spans="2:47" x14ac:dyDescent="0.2">
      <c r="B53" s="196" t="str">
        <f>IF('Data Input 2'!B11&lt;&gt;0,'Data Input 2'!B11,"")</f>
        <v>Project 3 - immediate project. Start new year</v>
      </c>
      <c r="C53" s="139"/>
      <c r="D53" s="140">
        <f>IF(AND(VALUE(RIGHT(D$49,2))&gt;='Data Input 2'!$R11,VALUE(RIGHT(D$49,2))&lt;='Data Input 2'!$T11),'Data Input 2'!$X11,0)</f>
        <v>0</v>
      </c>
      <c r="E53" s="140">
        <f>IF(AND(VALUE(RIGHT(E$49,2))&gt;='Data Input 2'!$R11,VALUE(RIGHT(E$49,2))&lt;='Data Input 2'!$T11),'Data Input 2'!$X11,0)</f>
        <v>0</v>
      </c>
      <c r="F53" s="140">
        <f>IF(AND(VALUE(RIGHT(F$49,2))&gt;='Data Input 2'!$R11,VALUE(RIGHT(F$49,2))&lt;='Data Input 2'!$T11),'Data Input 2'!$X11,0)</f>
        <v>0</v>
      </c>
      <c r="G53" s="140">
        <f>IF(AND(VALUE(RIGHT(G$49,2))&gt;='Data Input 2'!$R11,VALUE(RIGHT(G$49,2))&lt;='Data Input 2'!$T11),'Data Input 2'!$X11,0)</f>
        <v>0</v>
      </c>
      <c r="H53" s="140">
        <f>IF(AND(VALUE(RIGHT(H$49,2))&gt;='Data Input 2'!$R11,VALUE(RIGHT(H$49,2))&lt;='Data Input 2'!$T11),'Data Input 2'!$X11,0)</f>
        <v>0</v>
      </c>
      <c r="I53" s="140">
        <f>IF(AND(VALUE(RIGHT(I$49,2))&gt;='Data Input 2'!$R11,VALUE(RIGHT(I$49,2))&lt;='Data Input 2'!$T11),'Data Input 2'!$X11,0)</f>
        <v>0</v>
      </c>
      <c r="J53" s="140">
        <f>IF(AND(VALUE(RIGHT(J$49,2))&gt;='Data Input 2'!$R11,VALUE(RIGHT(J$49,2))&lt;='Data Input 2'!$T11),'Data Input 2'!$X11,0)</f>
        <v>0</v>
      </c>
      <c r="K53" s="140">
        <f>IF(AND(VALUE(RIGHT(K$49,2))&gt;='Data Input 2'!$R11,VALUE(RIGHT(K$49,2))&lt;='Data Input 2'!$T11),'Data Input 2'!$X11,0)</f>
        <v>0</v>
      </c>
      <c r="L53" s="140">
        <f>IF(AND(VALUE(RIGHT(L$49,2))&gt;='Data Input 2'!$R11,VALUE(RIGHT(L$49,2))&lt;='Data Input 2'!$T11),'Data Input 2'!$X11,0)</f>
        <v>0</v>
      </c>
      <c r="M53" s="140">
        <f>IF(AND(VALUE(RIGHT(M$49,2))&gt;='Data Input 2'!$R11,VALUE(RIGHT(M$49,2))&lt;='Data Input 2'!$T11),'Data Input 2'!$X11,0)</f>
        <v>0</v>
      </c>
      <c r="N53" s="140">
        <f>IF(AND(VALUE(RIGHT(N$49,2))&gt;='Data Input 2'!$R11,VALUE(RIGHT(N$49,2))&lt;='Data Input 2'!$T11),'Data Input 2'!$X11,0)</f>
        <v>0</v>
      </c>
      <c r="O53" s="140">
        <f>IF(AND(VALUE(RIGHT(O$49,2))&gt;='Data Input 2'!$R11,VALUE(RIGHT(O$49,2))&lt;='Data Input 2'!$T11),'Data Input 2'!$X11,0)</f>
        <v>0</v>
      </c>
      <c r="P53" s="140">
        <f>IF(AND(VALUE(RIGHT(P$49,2))&gt;='Data Input 2'!$R11,VALUE(RIGHT(P$49,2))&lt;='Data Input 2'!$T11),'Data Input 2'!$X11,0)</f>
        <v>0</v>
      </c>
      <c r="Q53" s="140">
        <f>IF(AND(VALUE(RIGHT(Q$49,2))&gt;='Data Input 2'!$R11,VALUE(RIGHT(Q$49,2))&lt;='Data Input 2'!$T11),'Data Input 2'!$X11,0)</f>
        <v>0</v>
      </c>
      <c r="R53" s="140">
        <f>IF(AND(VALUE(RIGHT(R$49,2))&gt;='Data Input 2'!$R11,VALUE(RIGHT(R$49,2))&lt;='Data Input 2'!$T11),'Data Input 2'!$X11,0)</f>
        <v>0</v>
      </c>
      <c r="S53" s="140">
        <f>IF(AND(VALUE(RIGHT(S$49,2))&gt;='Data Input 2'!$R11,VALUE(RIGHT(S$49,2))&lt;='Data Input 2'!$T11),'Data Input 2'!$X11,0)</f>
        <v>0</v>
      </c>
      <c r="T53" s="140">
        <f>IF(AND(VALUE(RIGHT(T$49,2))&gt;='Data Input 2'!$R11,VALUE(RIGHT(T$49,2))&lt;='Data Input 2'!$T11),'Data Input 2'!$X11,0)</f>
        <v>0</v>
      </c>
      <c r="U53" s="140">
        <f>IF(AND(VALUE(RIGHT(U$49,2))&gt;='Data Input 2'!$R11,VALUE(RIGHT(U$49,2))&lt;='Data Input 2'!$T11),'Data Input 2'!$X11,0)</f>
        <v>0</v>
      </c>
      <c r="V53" s="140">
        <f>IF(AND(VALUE(RIGHT(V$49,2))&gt;='Data Input 2'!$R11,VALUE(RIGHT(V$49,2))&lt;='Data Input 2'!$T11),'Data Input 2'!$X11,0)</f>
        <v>0</v>
      </c>
      <c r="W53" s="140">
        <f>IF(AND(VALUE(RIGHT(W$49,2))&gt;='Data Input 2'!$R11,VALUE(RIGHT(W$49,2))&lt;='Data Input 2'!$T11),'Data Input 2'!$X11,0)</f>
        <v>0</v>
      </c>
      <c r="X53" s="176">
        <f>IF(AND(VALUE(RIGHT(X$49,2))&gt;='Data Input 2'!$R11,VALUE(RIGHT(X$49,2))&lt;='Data Input 2'!$T11),'Data Input 2'!$X11,0)</f>
        <v>0</v>
      </c>
      <c r="Y53" s="176">
        <f>IF(AND(VALUE(RIGHT(Y$49,2))&gt;='Data Input 2'!$R11,VALUE(RIGHT(Y$49,2))&lt;='Data Input 2'!$T11),'Data Input 2'!$X11,0)</f>
        <v>0</v>
      </c>
      <c r="Z53" s="141">
        <f t="shared" si="48"/>
        <v>0</v>
      </c>
      <c r="AA53" s="51" t="str">
        <f>IF('Data Input 2'!$K11="Capital Reserves",(IF(VALUE(RIGHT(starting_fiscal_year,2))+1&lt;=VALUE(RIGHT('Data Input 2'!$C11,2)),"FY"&amp;VALUE(RIGHT(starting_fiscal_year,2))+1,"")),"")</f>
        <v/>
      </c>
      <c r="AB53" s="51" t="str">
        <f>IF(AA53="","",IF(VALUE(RIGHT(AA53,2))+1&lt;=VALUE(RIGHT('Data Input 2'!$C11,2)),"FY"&amp;VALUE(RIGHT(AA53,2))+1,""))</f>
        <v/>
      </c>
      <c r="AC53" s="51" t="str">
        <f>IF(AB53="","",IF(VALUE(RIGHT(AB53,2))+1&lt;=VALUE(RIGHT('Data Input 2'!$C11,2)),"FY"&amp;VALUE(RIGHT(AB53,2))+1,""))</f>
        <v/>
      </c>
      <c r="AD53" s="51" t="str">
        <f>IF(AC53="","",IF(VALUE(RIGHT(AC53,2))+1&lt;=VALUE(RIGHT('Data Input 2'!$C11,2)),"FY"&amp;VALUE(RIGHT(AC53,2))+1,""))</f>
        <v/>
      </c>
      <c r="AE53" s="51" t="str">
        <f>IF(AD53="","",IF(VALUE(RIGHT(AD53,2))+1&lt;=VALUE(RIGHT('Data Input 2'!$C11,2)),"FY"&amp;VALUE(RIGHT(AD53,2))+1,""))</f>
        <v/>
      </c>
      <c r="AF53" s="51" t="str">
        <f>IF(AE53="","",IF(VALUE(RIGHT(AE53,2))+1&lt;=VALUE(RIGHT('Data Input 2'!$C11,2)),"FY"&amp;VALUE(RIGHT(AE53,2))+1,""))</f>
        <v/>
      </c>
      <c r="AG53" s="51" t="str">
        <f>IF(AF53="","",IF(VALUE(RIGHT(AF53,2))+1&lt;=VALUE(RIGHT('Data Input 2'!$C11,2)),"FY"&amp;VALUE(RIGHT(AF53,2))+1,""))</f>
        <v/>
      </c>
      <c r="AH53" s="51" t="str">
        <f>IF(AG53="","",IF(VALUE(RIGHT(AG53,2))+1&lt;=VALUE(RIGHT('Data Input 2'!$C11,2)),"FY"&amp;VALUE(RIGHT(AG53,2))+1,""))</f>
        <v/>
      </c>
      <c r="AI53" s="51" t="str">
        <f>IF(AH53="","",IF(VALUE(RIGHT(AH53,2))+1&lt;=VALUE(RIGHT('Data Input 2'!$C11,2)),"FY"&amp;VALUE(RIGHT(AH53,2))+1,""))</f>
        <v/>
      </c>
      <c r="AJ53" s="51" t="str">
        <f>IF(AI53="","",IF(VALUE(RIGHT(AI53,2))+1&lt;=VALUE(RIGHT('Data Input 2'!$C11,2)),"FY"&amp;VALUE(RIGHT(AI53,2))+1,""))</f>
        <v/>
      </c>
      <c r="AK53" s="51" t="str">
        <f>IF(AJ53="","",IF(VALUE(RIGHT(AJ53,2))+1&lt;=VALUE(RIGHT('Data Input 2'!$C11,2)),"FY"&amp;VALUE(RIGHT(AJ53,2))+1,""))</f>
        <v/>
      </c>
      <c r="AL53" s="51" t="str">
        <f>IF(AK53="","",IF(VALUE(RIGHT(AK53,2))+1&lt;=VALUE(RIGHT('Data Input 2'!$C11,2)),"FY"&amp;VALUE(RIGHT(AK53,2))+1,""))</f>
        <v/>
      </c>
      <c r="AM53" s="51" t="str">
        <f>IF(AL53="","",IF(VALUE(RIGHT(AL53,2))+1&lt;=VALUE(RIGHT('Data Input 2'!$C11,2)),"FY"&amp;VALUE(RIGHT(AL53,2))+1,""))</f>
        <v/>
      </c>
      <c r="AN53" s="51" t="str">
        <f>IF(AM53="","",IF(VALUE(RIGHT(AM53,2))+1&lt;=VALUE(RIGHT('Data Input 2'!$C11,2)),"FY"&amp;VALUE(RIGHT(AM53,2))+1,""))</f>
        <v/>
      </c>
      <c r="AO53" s="51" t="str">
        <f>IF(AN53="","",IF(VALUE(RIGHT(AN53,2))+1&lt;=VALUE(RIGHT('Data Input 2'!$C11,2)),"FY"&amp;VALUE(RIGHT(AN53,2))+1,""))</f>
        <v/>
      </c>
      <c r="AP53" s="51" t="str">
        <f>IF(AO53="","",IF(VALUE(RIGHT(AO53,2))+1&lt;=VALUE(RIGHT('Data Input 2'!$C11,2)),"FY"&amp;VALUE(RIGHT(AO53,2))+1,""))</f>
        <v/>
      </c>
      <c r="AQ53" s="51" t="str">
        <f>IF(AP53="","",IF(VALUE(RIGHT(AP53,2))+1&lt;=VALUE(RIGHT('Data Input 2'!$C11,2)),"FY"&amp;VALUE(RIGHT(AP53,2))+1,""))</f>
        <v/>
      </c>
      <c r="AR53" s="51" t="str">
        <f>IF(AQ53="","",IF(VALUE(RIGHT(AQ53,2))+1&lt;=VALUE(RIGHT('Data Input 2'!$C11,2)),"FY"&amp;VALUE(RIGHT(AQ53,2))+1,""))</f>
        <v/>
      </c>
      <c r="AS53" s="51" t="str">
        <f>IF(AR53="","",IF(VALUE(RIGHT(AR53,2))+1&lt;=VALUE(RIGHT('Data Input 2'!$C11,2)),"FY"&amp;VALUE(RIGHT(AR53,2))+1,""))</f>
        <v/>
      </c>
      <c r="AT53" s="51" t="str">
        <f>IF(AS53="","",IF(VALUE(RIGHT(AS53,2))+1&lt;=VALUE(RIGHT('Data Input 2'!$C11,2)),"FY"&amp;VALUE(RIGHT(AS53,2))+1,""))</f>
        <v/>
      </c>
      <c r="AU53" s="51"/>
    </row>
    <row r="54" spans="2:47" x14ac:dyDescent="0.2">
      <c r="B54" s="196" t="str">
        <f>IF('Data Input 2'!B12&lt;&gt;0,'Data Input 2'!B12,"")</f>
        <v xml:space="preserve">Project 4 - energy efficiency reduces O&amp;M </v>
      </c>
      <c r="C54" s="139"/>
      <c r="D54" s="140">
        <f>IF(AND(VALUE(RIGHT(D$49,2))&gt;='Data Input 2'!$R12,VALUE(RIGHT(D$49,2))&lt;='Data Input 2'!$T12),'Data Input 2'!$X12,0)</f>
        <v>0</v>
      </c>
      <c r="E54" s="140">
        <f>IF(AND(VALUE(RIGHT(E$49,2))&gt;='Data Input 2'!$R12,VALUE(RIGHT(E$49,2))&lt;='Data Input 2'!$T12),'Data Input 2'!$X12,0)</f>
        <v>0</v>
      </c>
      <c r="F54" s="140">
        <f>IF(AND(VALUE(RIGHT(F$49,2))&gt;='Data Input 2'!$R12,VALUE(RIGHT(F$49,2))&lt;='Data Input 2'!$T12),'Data Input 2'!$X12,0)</f>
        <v>0</v>
      </c>
      <c r="G54" s="140">
        <f>IF(AND(VALUE(RIGHT(G$49,2))&gt;='Data Input 2'!$R12,VALUE(RIGHT(G$49,2))&lt;='Data Input 2'!$T12),'Data Input 2'!$X12,0)</f>
        <v>0</v>
      </c>
      <c r="H54" s="140">
        <f>IF(AND(VALUE(RIGHT(H$49,2))&gt;='Data Input 2'!$R12,VALUE(RIGHT(H$49,2))&lt;='Data Input 2'!$T12),'Data Input 2'!$X12,0)</f>
        <v>0</v>
      </c>
      <c r="I54" s="140">
        <f>IF(AND(VALUE(RIGHT(I$49,2))&gt;='Data Input 2'!$R12,VALUE(RIGHT(I$49,2))&lt;='Data Input 2'!$T12),'Data Input 2'!$X12,0)</f>
        <v>0</v>
      </c>
      <c r="J54" s="140">
        <f>IF(AND(VALUE(RIGHT(J$49,2))&gt;='Data Input 2'!$R12,VALUE(RIGHT(J$49,2))&lt;='Data Input 2'!$T12),'Data Input 2'!$X12,0)</f>
        <v>0</v>
      </c>
      <c r="K54" s="140">
        <f>IF(AND(VALUE(RIGHT(K$49,2))&gt;='Data Input 2'!$R12,VALUE(RIGHT(K$49,2))&lt;='Data Input 2'!$T12),'Data Input 2'!$X12,0)</f>
        <v>0</v>
      </c>
      <c r="L54" s="140">
        <f>IF(AND(VALUE(RIGHT(L$49,2))&gt;='Data Input 2'!$R12,VALUE(RIGHT(L$49,2))&lt;='Data Input 2'!$T12),'Data Input 2'!$X12,0)</f>
        <v>0</v>
      </c>
      <c r="M54" s="140">
        <f>IF(AND(VALUE(RIGHT(M$49,2))&gt;='Data Input 2'!$R12,VALUE(RIGHT(M$49,2))&lt;='Data Input 2'!$T12),'Data Input 2'!$X12,0)</f>
        <v>0</v>
      </c>
      <c r="N54" s="140">
        <f>IF(AND(VALUE(RIGHT(N$49,2))&gt;='Data Input 2'!$R12,VALUE(RIGHT(N$49,2))&lt;='Data Input 2'!$T12),'Data Input 2'!$X12,0)</f>
        <v>304207.2271088346</v>
      </c>
      <c r="O54" s="140">
        <f>IF(AND(VALUE(RIGHT(O$49,2))&gt;='Data Input 2'!$R12,VALUE(RIGHT(O$49,2))&lt;='Data Input 2'!$T12),'Data Input 2'!$X12,0)</f>
        <v>304207.2271088346</v>
      </c>
      <c r="P54" s="140">
        <f>IF(AND(VALUE(RIGHT(P$49,2))&gt;='Data Input 2'!$R12,VALUE(RIGHT(P$49,2))&lt;='Data Input 2'!$T12),'Data Input 2'!$X12,0)</f>
        <v>304207.2271088346</v>
      </c>
      <c r="Q54" s="140">
        <f>IF(AND(VALUE(RIGHT(Q$49,2))&gt;='Data Input 2'!$R12,VALUE(RIGHT(Q$49,2))&lt;='Data Input 2'!$T12),'Data Input 2'!$X12,0)</f>
        <v>304207.2271088346</v>
      </c>
      <c r="R54" s="140">
        <f>IF(AND(VALUE(RIGHT(R$49,2))&gt;='Data Input 2'!$R12,VALUE(RIGHT(R$49,2))&lt;='Data Input 2'!$T12),'Data Input 2'!$X12,0)</f>
        <v>304207.2271088346</v>
      </c>
      <c r="S54" s="140">
        <f>IF(AND(VALUE(RIGHT(S$49,2))&gt;='Data Input 2'!$R12,VALUE(RIGHT(S$49,2))&lt;='Data Input 2'!$T12),'Data Input 2'!$X12,0)</f>
        <v>304207.2271088346</v>
      </c>
      <c r="T54" s="140">
        <f>IF(AND(VALUE(RIGHT(T$49,2))&gt;='Data Input 2'!$R12,VALUE(RIGHT(T$49,2))&lt;='Data Input 2'!$T12),'Data Input 2'!$X12,0)</f>
        <v>304207.2271088346</v>
      </c>
      <c r="U54" s="140">
        <f>IF(AND(VALUE(RIGHT(U$49,2))&gt;='Data Input 2'!$R12,VALUE(RIGHT(U$49,2))&lt;='Data Input 2'!$T12),'Data Input 2'!$X12,0)</f>
        <v>304207.2271088346</v>
      </c>
      <c r="V54" s="140">
        <f>IF(AND(VALUE(RIGHT(V$49,2))&gt;='Data Input 2'!$R12,VALUE(RIGHT(V$49,2))&lt;='Data Input 2'!$T12),'Data Input 2'!$X12,0)</f>
        <v>304207.2271088346</v>
      </c>
      <c r="W54" s="140">
        <f>IF(AND(VALUE(RIGHT(W$49,2))&gt;='Data Input 2'!$R12,VALUE(RIGHT(W$49,2))&lt;='Data Input 2'!$T12),'Data Input 2'!$X12,0)</f>
        <v>304207.2271088346</v>
      </c>
      <c r="X54" s="176">
        <f>IF(AND(VALUE(RIGHT(X$49,2))&gt;='Data Input 2'!$R12,VALUE(RIGHT(X$49,2))&lt;='Data Input 2'!$T12),'Data Input 2'!$X12,0)</f>
        <v>304207.2271088346</v>
      </c>
      <c r="Y54" s="176">
        <f>IF(AND(VALUE(RIGHT(Y$49,2))&gt;='Data Input 2'!$R12,VALUE(RIGHT(Y$49,2))&lt;='Data Input 2'!$T12),'Data Input 2'!$X12,0)</f>
        <v>304207.2271088346</v>
      </c>
      <c r="Z54" s="141">
        <f t="shared" si="48"/>
        <v>3042072.2710883464</v>
      </c>
      <c r="AA54" s="51" t="str">
        <f>IF('Data Input 2'!$K12="Capital Reserves",(IF(VALUE(RIGHT(starting_fiscal_year,2))+1&lt;=VALUE(RIGHT('Data Input 2'!$C12,2)),"FY"&amp;VALUE(RIGHT(starting_fiscal_year,2))+1,"")),"")</f>
        <v/>
      </c>
      <c r="AB54" s="51" t="str">
        <f>IF(AA54="","",IF(VALUE(RIGHT(AA54,2))+1&lt;=VALUE(RIGHT('Data Input 2'!$C12,2)),"FY"&amp;VALUE(RIGHT(AA54,2))+1,""))</f>
        <v/>
      </c>
      <c r="AC54" s="51" t="str">
        <f>IF(AB54="","",IF(VALUE(RIGHT(AB54,2))+1&lt;=VALUE(RIGHT('Data Input 2'!$C12,2)),"FY"&amp;VALUE(RIGHT(AB54,2))+1,""))</f>
        <v/>
      </c>
      <c r="AD54" s="51" t="str">
        <f>IF(AC54="","",IF(VALUE(RIGHT(AC54,2))+1&lt;=VALUE(RIGHT('Data Input 2'!$C12,2)),"FY"&amp;VALUE(RIGHT(AC54,2))+1,""))</f>
        <v/>
      </c>
      <c r="AE54" s="51" t="str">
        <f>IF(AD54="","",IF(VALUE(RIGHT(AD54,2))+1&lt;=VALUE(RIGHT('Data Input 2'!$C12,2)),"FY"&amp;VALUE(RIGHT(AD54,2))+1,""))</f>
        <v/>
      </c>
      <c r="AF54" s="51" t="str">
        <f>IF(AE54="","",IF(VALUE(RIGHT(AE54,2))+1&lt;=VALUE(RIGHT('Data Input 2'!$C12,2)),"FY"&amp;VALUE(RIGHT(AE54,2))+1,""))</f>
        <v/>
      </c>
      <c r="AG54" s="51" t="str">
        <f>IF(AF54="","",IF(VALUE(RIGHT(AF54,2))+1&lt;=VALUE(RIGHT('Data Input 2'!$C12,2)),"FY"&amp;VALUE(RIGHT(AF54,2))+1,""))</f>
        <v/>
      </c>
      <c r="AH54" s="51" t="str">
        <f>IF(AG54="","",IF(VALUE(RIGHT(AG54,2))+1&lt;=VALUE(RIGHT('Data Input 2'!$C12,2)),"FY"&amp;VALUE(RIGHT(AG54,2))+1,""))</f>
        <v/>
      </c>
      <c r="AI54" s="51" t="str">
        <f>IF(AH54="","",IF(VALUE(RIGHT(AH54,2))+1&lt;=VALUE(RIGHT('Data Input 2'!$C12,2)),"FY"&amp;VALUE(RIGHT(AH54,2))+1,""))</f>
        <v/>
      </c>
      <c r="AJ54" s="51" t="str">
        <f>IF(AI54="","",IF(VALUE(RIGHT(AI54,2))+1&lt;=VALUE(RIGHT('Data Input 2'!$C12,2)),"FY"&amp;VALUE(RIGHT(AI54,2))+1,""))</f>
        <v/>
      </c>
      <c r="AK54" s="51" t="str">
        <f>IF(AJ54="","",IF(VALUE(RIGHT(AJ54,2))+1&lt;=VALUE(RIGHT('Data Input 2'!$C12,2)),"FY"&amp;VALUE(RIGHT(AJ54,2))+1,""))</f>
        <v/>
      </c>
      <c r="AL54" s="51" t="str">
        <f>IF(AK54="","",IF(VALUE(RIGHT(AK54,2))+1&lt;=VALUE(RIGHT('Data Input 2'!$C12,2)),"FY"&amp;VALUE(RIGHT(AK54,2))+1,""))</f>
        <v/>
      </c>
      <c r="AM54" s="51" t="str">
        <f>IF(AL54="","",IF(VALUE(RIGHT(AL54,2))+1&lt;=VALUE(RIGHT('Data Input 2'!$C12,2)),"FY"&amp;VALUE(RIGHT(AL54,2))+1,""))</f>
        <v/>
      </c>
      <c r="AN54" s="51" t="str">
        <f>IF(AM54="","",IF(VALUE(RIGHT(AM54,2))+1&lt;=VALUE(RIGHT('Data Input 2'!$C12,2)),"FY"&amp;VALUE(RIGHT(AM54,2))+1,""))</f>
        <v/>
      </c>
      <c r="AO54" s="51" t="str">
        <f>IF(AN54="","",IF(VALUE(RIGHT(AN54,2))+1&lt;=VALUE(RIGHT('Data Input 2'!$C12,2)),"FY"&amp;VALUE(RIGHT(AN54,2))+1,""))</f>
        <v/>
      </c>
      <c r="AP54" s="51" t="str">
        <f>IF(AO54="","",IF(VALUE(RIGHT(AO54,2))+1&lt;=VALUE(RIGHT('Data Input 2'!$C12,2)),"FY"&amp;VALUE(RIGHT(AO54,2))+1,""))</f>
        <v/>
      </c>
      <c r="AQ54" s="51" t="str">
        <f>IF(AP54="","",IF(VALUE(RIGHT(AP54,2))+1&lt;=VALUE(RIGHT('Data Input 2'!$C12,2)),"FY"&amp;VALUE(RIGHT(AP54,2))+1,""))</f>
        <v/>
      </c>
      <c r="AR54" s="51" t="str">
        <f>IF(AQ54="","",IF(VALUE(RIGHT(AQ54,2))+1&lt;=VALUE(RIGHT('Data Input 2'!$C12,2)),"FY"&amp;VALUE(RIGHT(AQ54,2))+1,""))</f>
        <v/>
      </c>
      <c r="AS54" s="51" t="str">
        <f>IF(AR54="","",IF(VALUE(RIGHT(AR54,2))+1&lt;=VALUE(RIGHT('Data Input 2'!$C12,2)),"FY"&amp;VALUE(RIGHT(AR54,2))+1,""))</f>
        <v/>
      </c>
      <c r="AT54" s="51" t="str">
        <f>IF(AS54="","",IF(VALUE(RIGHT(AS54,2))+1&lt;=VALUE(RIGHT('Data Input 2'!$C12,2)),"FY"&amp;VALUE(RIGHT(AS54,2))+1,""))</f>
        <v/>
      </c>
      <c r="AU54" s="51"/>
    </row>
    <row r="55" spans="2:47" x14ac:dyDescent="0.2">
      <c r="B55" s="196" t="str">
        <f>IF('Data Input 2'!B13&lt;&gt;0,'Data Input 2'!B13,"")</f>
        <v/>
      </c>
      <c r="C55" s="139"/>
      <c r="D55" s="140">
        <f>IF(AND(VALUE(RIGHT(D$49,2))&gt;='Data Input 2'!$R13,VALUE(RIGHT(D$49,2))&lt;='Data Input 2'!$T13),'Data Input 2'!$X13,0)</f>
        <v>0</v>
      </c>
      <c r="E55" s="140">
        <f>IF(AND(VALUE(RIGHT(E$49,2))&gt;='Data Input 2'!$R13,VALUE(RIGHT(E$49,2))&lt;='Data Input 2'!$T13),'Data Input 2'!$X13,0)</f>
        <v>0</v>
      </c>
      <c r="F55" s="140">
        <f>IF(AND(VALUE(RIGHT(F$49,2))&gt;='Data Input 2'!$R13,VALUE(RIGHT(F$49,2))&lt;='Data Input 2'!$T13),'Data Input 2'!$X13,0)</f>
        <v>0</v>
      </c>
      <c r="G55" s="140">
        <f>IF(AND(VALUE(RIGHT(G$49,2))&gt;='Data Input 2'!$R13,VALUE(RIGHT(G$49,2))&lt;='Data Input 2'!$T13),'Data Input 2'!$X13,0)</f>
        <v>0</v>
      </c>
      <c r="H55" s="140">
        <f>IF(AND(VALUE(RIGHT(H$49,2))&gt;='Data Input 2'!$R13,VALUE(RIGHT(H$49,2))&lt;='Data Input 2'!$T13),'Data Input 2'!$X13,0)</f>
        <v>0</v>
      </c>
      <c r="I55" s="140">
        <f>IF(AND(VALUE(RIGHT(I$49,2))&gt;='Data Input 2'!$R13,VALUE(RIGHT(I$49,2))&lt;='Data Input 2'!$T13),'Data Input 2'!$X13,0)</f>
        <v>0</v>
      </c>
      <c r="J55" s="140">
        <f>IF(AND(VALUE(RIGHT(J$49,2))&gt;='Data Input 2'!$R13,VALUE(RIGHT(J$49,2))&lt;='Data Input 2'!$T13),'Data Input 2'!$X13,0)</f>
        <v>0</v>
      </c>
      <c r="K55" s="140">
        <f>IF(AND(VALUE(RIGHT(K$49,2))&gt;='Data Input 2'!$R13,VALUE(RIGHT(K$49,2))&lt;='Data Input 2'!$T13),'Data Input 2'!$X13,0)</f>
        <v>0</v>
      </c>
      <c r="L55" s="140">
        <f>IF(AND(VALUE(RIGHT(L$49,2))&gt;='Data Input 2'!$R13,VALUE(RIGHT(L$49,2))&lt;='Data Input 2'!$T13),'Data Input 2'!$X13,0)</f>
        <v>0</v>
      </c>
      <c r="M55" s="140">
        <f>IF(AND(VALUE(RIGHT(M$49,2))&gt;='Data Input 2'!$R13,VALUE(RIGHT(M$49,2))&lt;='Data Input 2'!$T13),'Data Input 2'!$X13,0)</f>
        <v>0</v>
      </c>
      <c r="N55" s="140">
        <f>IF(AND(VALUE(RIGHT(N$49,2))&gt;='Data Input 2'!$R13,VALUE(RIGHT(N$49,2))&lt;='Data Input 2'!$T13),'Data Input 2'!$X13,0)</f>
        <v>0</v>
      </c>
      <c r="O55" s="140">
        <f>IF(AND(VALUE(RIGHT(O$49,2))&gt;='Data Input 2'!$R13,VALUE(RIGHT(O$49,2))&lt;='Data Input 2'!$T13),'Data Input 2'!$X13,0)</f>
        <v>0</v>
      </c>
      <c r="P55" s="140">
        <f>IF(AND(VALUE(RIGHT(P$49,2))&gt;='Data Input 2'!$R13,VALUE(RIGHT(P$49,2))&lt;='Data Input 2'!$T13),'Data Input 2'!$X13,0)</f>
        <v>0</v>
      </c>
      <c r="Q55" s="140">
        <f>IF(AND(VALUE(RIGHT(Q$49,2))&gt;='Data Input 2'!$R13,VALUE(RIGHT(Q$49,2))&lt;='Data Input 2'!$T13),'Data Input 2'!$X13,0)</f>
        <v>0</v>
      </c>
      <c r="R55" s="140">
        <f>IF(AND(VALUE(RIGHT(R$49,2))&gt;='Data Input 2'!$R13,VALUE(RIGHT(R$49,2))&lt;='Data Input 2'!$T13),'Data Input 2'!$X13,0)</f>
        <v>0</v>
      </c>
      <c r="S55" s="140">
        <f>IF(AND(VALUE(RIGHT(S$49,2))&gt;='Data Input 2'!$R13,VALUE(RIGHT(S$49,2))&lt;='Data Input 2'!$T13),'Data Input 2'!$X13,0)</f>
        <v>0</v>
      </c>
      <c r="T55" s="140">
        <f>IF(AND(VALUE(RIGHT(T$49,2))&gt;='Data Input 2'!$R13,VALUE(RIGHT(T$49,2))&lt;='Data Input 2'!$T13),'Data Input 2'!$X13,0)</f>
        <v>0</v>
      </c>
      <c r="U55" s="140">
        <f>IF(AND(VALUE(RIGHT(U$49,2))&gt;='Data Input 2'!$R13,VALUE(RIGHT(U$49,2))&lt;='Data Input 2'!$T13),'Data Input 2'!$X13,0)</f>
        <v>0</v>
      </c>
      <c r="V55" s="140">
        <f>IF(AND(VALUE(RIGHT(V$49,2))&gt;='Data Input 2'!$R13,VALUE(RIGHT(V$49,2))&lt;='Data Input 2'!$T13),'Data Input 2'!$X13,0)</f>
        <v>0</v>
      </c>
      <c r="W55" s="140">
        <f>IF(AND(VALUE(RIGHT(W$49,2))&gt;='Data Input 2'!$R13,VALUE(RIGHT(W$49,2))&lt;='Data Input 2'!$T13),'Data Input 2'!$X13,0)</f>
        <v>0</v>
      </c>
      <c r="X55" s="176">
        <f>IF(AND(VALUE(RIGHT(X$49,2))&gt;='Data Input 2'!$R13,VALUE(RIGHT(X$49,2))&lt;='Data Input 2'!$T13),'Data Input 2'!$X13,0)</f>
        <v>0</v>
      </c>
      <c r="Y55" s="176">
        <f>IF(AND(VALUE(RIGHT(Y$49,2))&gt;='Data Input 2'!$R13,VALUE(RIGHT(Y$49,2))&lt;='Data Input 2'!$T13),'Data Input 2'!$X13,0)</f>
        <v>0</v>
      </c>
      <c r="Z55" s="141">
        <f t="shared" si="48"/>
        <v>0</v>
      </c>
      <c r="AA55" s="51" t="str">
        <f>IF('Data Input 2'!$K13="Capital Reserves",(IF(VALUE(RIGHT(starting_fiscal_year,2))+1&lt;=VALUE(RIGHT('Data Input 2'!$C13,2)),"FY"&amp;VALUE(RIGHT(starting_fiscal_year,2))+1,"")),"")</f>
        <v/>
      </c>
      <c r="AB55" s="51" t="str">
        <f>IF(AA55="","",IF(VALUE(RIGHT(AA55,2))+1&lt;=VALUE(RIGHT('Data Input 2'!$C13,2)),"FY"&amp;VALUE(RIGHT(AA55,2))+1,""))</f>
        <v/>
      </c>
      <c r="AC55" s="51" t="str">
        <f>IF(AB55="","",IF(VALUE(RIGHT(AB55,2))+1&lt;=VALUE(RIGHT('Data Input 2'!$C13,2)),"FY"&amp;VALUE(RIGHT(AB55,2))+1,""))</f>
        <v/>
      </c>
      <c r="AD55" s="51" t="str">
        <f>IF(AC55="","",IF(VALUE(RIGHT(AC55,2))+1&lt;=VALUE(RIGHT('Data Input 2'!$C13,2)),"FY"&amp;VALUE(RIGHT(AC55,2))+1,""))</f>
        <v/>
      </c>
      <c r="AE55" s="51" t="str">
        <f>IF(AD55="","",IF(VALUE(RIGHT(AD55,2))+1&lt;=VALUE(RIGHT('Data Input 2'!$C13,2)),"FY"&amp;VALUE(RIGHT(AD55,2))+1,""))</f>
        <v/>
      </c>
      <c r="AF55" s="51" t="str">
        <f>IF(AE55="","",IF(VALUE(RIGHT(AE55,2))+1&lt;=VALUE(RIGHT('Data Input 2'!$C13,2)),"FY"&amp;VALUE(RIGHT(AE55,2))+1,""))</f>
        <v/>
      </c>
      <c r="AG55" s="51" t="str">
        <f>IF(AF55="","",IF(VALUE(RIGHT(AF55,2))+1&lt;=VALUE(RIGHT('Data Input 2'!$C13,2)),"FY"&amp;VALUE(RIGHT(AF55,2))+1,""))</f>
        <v/>
      </c>
      <c r="AH55" s="51" t="str">
        <f>IF(AG55="","",IF(VALUE(RIGHT(AG55,2))+1&lt;=VALUE(RIGHT('Data Input 2'!$C13,2)),"FY"&amp;VALUE(RIGHT(AG55,2))+1,""))</f>
        <v/>
      </c>
      <c r="AI55" s="51" t="str">
        <f>IF(AH55="","",IF(VALUE(RIGHT(AH55,2))+1&lt;=VALUE(RIGHT('Data Input 2'!$C13,2)),"FY"&amp;VALUE(RIGHT(AH55,2))+1,""))</f>
        <v/>
      </c>
      <c r="AJ55" s="51" t="str">
        <f>IF(AI55="","",IF(VALUE(RIGHT(AI55,2))+1&lt;=VALUE(RIGHT('Data Input 2'!$C13,2)),"FY"&amp;VALUE(RIGHT(AI55,2))+1,""))</f>
        <v/>
      </c>
      <c r="AK55" s="51" t="str">
        <f>IF(AJ55="","",IF(VALUE(RIGHT(AJ55,2))+1&lt;=VALUE(RIGHT('Data Input 2'!$C13,2)),"FY"&amp;VALUE(RIGHT(AJ55,2))+1,""))</f>
        <v/>
      </c>
      <c r="AL55" s="51" t="str">
        <f>IF(AK55="","",IF(VALUE(RIGHT(AK55,2))+1&lt;=VALUE(RIGHT('Data Input 2'!$C13,2)),"FY"&amp;VALUE(RIGHT(AK55,2))+1,""))</f>
        <v/>
      </c>
      <c r="AM55" s="51" t="str">
        <f>IF(AL55="","",IF(VALUE(RIGHT(AL55,2))+1&lt;=VALUE(RIGHT('Data Input 2'!$C13,2)),"FY"&amp;VALUE(RIGHT(AL55,2))+1,""))</f>
        <v/>
      </c>
      <c r="AN55" s="51" t="str">
        <f>IF(AM55="","",IF(VALUE(RIGHT(AM55,2))+1&lt;=VALUE(RIGHT('Data Input 2'!$C13,2)),"FY"&amp;VALUE(RIGHT(AM55,2))+1,""))</f>
        <v/>
      </c>
      <c r="AO55" s="51" t="str">
        <f>IF(AN55="","",IF(VALUE(RIGHT(AN55,2))+1&lt;=VALUE(RIGHT('Data Input 2'!$C13,2)),"FY"&amp;VALUE(RIGHT(AN55,2))+1,""))</f>
        <v/>
      </c>
      <c r="AP55" s="51" t="str">
        <f>IF(AO55="","",IF(VALUE(RIGHT(AO55,2))+1&lt;=VALUE(RIGHT('Data Input 2'!$C13,2)),"FY"&amp;VALUE(RIGHT(AO55,2))+1,""))</f>
        <v/>
      </c>
      <c r="AQ55" s="51" t="str">
        <f>IF(AP55="","",IF(VALUE(RIGHT(AP55,2))+1&lt;=VALUE(RIGHT('Data Input 2'!$C13,2)),"FY"&amp;VALUE(RIGHT(AP55,2))+1,""))</f>
        <v/>
      </c>
      <c r="AR55" s="51" t="str">
        <f>IF(AQ55="","",IF(VALUE(RIGHT(AQ55,2))+1&lt;=VALUE(RIGHT('Data Input 2'!$C13,2)),"FY"&amp;VALUE(RIGHT(AQ55,2))+1,""))</f>
        <v/>
      </c>
      <c r="AS55" s="51" t="str">
        <f>IF(AR55="","",IF(VALUE(RIGHT(AR55,2))+1&lt;=VALUE(RIGHT('Data Input 2'!$C13,2)),"FY"&amp;VALUE(RIGHT(AR55,2))+1,""))</f>
        <v/>
      </c>
      <c r="AT55" s="51" t="str">
        <f>IF(AS55="","",IF(VALUE(RIGHT(AS55,2))+1&lt;=VALUE(RIGHT('Data Input 2'!$C13,2)),"FY"&amp;VALUE(RIGHT(AS55,2))+1,""))</f>
        <v/>
      </c>
      <c r="AU55" s="51"/>
    </row>
    <row r="56" spans="2:47" x14ac:dyDescent="0.2">
      <c r="B56" s="196" t="str">
        <f>IF('Data Input 2'!B14&lt;&gt;0,'Data Input 2'!B14,"")</f>
        <v/>
      </c>
      <c r="C56" s="139"/>
      <c r="D56" s="140">
        <f>IF(AND(VALUE(RIGHT(D$49,2))&gt;='Data Input 2'!$R14,VALUE(RIGHT(D$49,2))&lt;='Data Input 2'!$T14),'Data Input 2'!$X14,0)</f>
        <v>0</v>
      </c>
      <c r="E56" s="140">
        <f>IF(AND(VALUE(RIGHT(E$49,2))&gt;='Data Input 2'!$R14,VALUE(RIGHT(E$49,2))&lt;='Data Input 2'!$T14),'Data Input 2'!$X14,0)</f>
        <v>0</v>
      </c>
      <c r="F56" s="140">
        <f>IF(AND(VALUE(RIGHT(F$49,2))&gt;='Data Input 2'!$R14,VALUE(RIGHT(F$49,2))&lt;='Data Input 2'!$T14),'Data Input 2'!$X14,0)</f>
        <v>0</v>
      </c>
      <c r="G56" s="140">
        <f>IF(AND(VALUE(RIGHT(G$49,2))&gt;='Data Input 2'!$R14,VALUE(RIGHT(G$49,2))&lt;='Data Input 2'!$T14),'Data Input 2'!$X14,0)</f>
        <v>0</v>
      </c>
      <c r="H56" s="140">
        <f>IF(AND(VALUE(RIGHT(H$49,2))&gt;='Data Input 2'!$R14,VALUE(RIGHT(H$49,2))&lt;='Data Input 2'!$T14),'Data Input 2'!$X14,0)</f>
        <v>0</v>
      </c>
      <c r="I56" s="140">
        <f>IF(AND(VALUE(RIGHT(I$49,2))&gt;='Data Input 2'!$R14,VALUE(RIGHT(I$49,2))&lt;='Data Input 2'!$T14),'Data Input 2'!$X14,0)</f>
        <v>0</v>
      </c>
      <c r="J56" s="140">
        <f>IF(AND(VALUE(RIGHT(J$49,2))&gt;='Data Input 2'!$R14,VALUE(RIGHT(J$49,2))&lt;='Data Input 2'!$T14),'Data Input 2'!$X14,0)</f>
        <v>0</v>
      </c>
      <c r="K56" s="140">
        <f>IF(AND(VALUE(RIGHT(K$49,2))&gt;='Data Input 2'!$R14,VALUE(RIGHT(K$49,2))&lt;='Data Input 2'!$T14),'Data Input 2'!$X14,0)</f>
        <v>0</v>
      </c>
      <c r="L56" s="140">
        <f>IF(AND(VALUE(RIGHT(L$49,2))&gt;='Data Input 2'!$R14,VALUE(RIGHT(L$49,2))&lt;='Data Input 2'!$T14),'Data Input 2'!$X14,0)</f>
        <v>0</v>
      </c>
      <c r="M56" s="140">
        <f>IF(AND(VALUE(RIGHT(M$49,2))&gt;='Data Input 2'!$R14,VALUE(RIGHT(M$49,2))&lt;='Data Input 2'!$T14),'Data Input 2'!$X14,0)</f>
        <v>0</v>
      </c>
      <c r="N56" s="140">
        <f>IF(AND(VALUE(RIGHT(N$49,2))&gt;='Data Input 2'!$R14,VALUE(RIGHT(N$49,2))&lt;='Data Input 2'!$T14),'Data Input 2'!$X14,0)</f>
        <v>0</v>
      </c>
      <c r="O56" s="140">
        <f>IF(AND(VALUE(RIGHT(O$49,2))&gt;='Data Input 2'!$R14,VALUE(RIGHT(O$49,2))&lt;='Data Input 2'!$T14),'Data Input 2'!$X14,0)</f>
        <v>0</v>
      </c>
      <c r="P56" s="140">
        <f>IF(AND(VALUE(RIGHT(P$49,2))&gt;='Data Input 2'!$R14,VALUE(RIGHT(P$49,2))&lt;='Data Input 2'!$T14),'Data Input 2'!$X14,0)</f>
        <v>0</v>
      </c>
      <c r="Q56" s="140">
        <f>IF(AND(VALUE(RIGHT(Q$49,2))&gt;='Data Input 2'!$R14,VALUE(RIGHT(Q$49,2))&lt;='Data Input 2'!$T14),'Data Input 2'!$X14,0)</f>
        <v>0</v>
      </c>
      <c r="R56" s="140">
        <f>IF(AND(VALUE(RIGHT(R$49,2))&gt;='Data Input 2'!$R14,VALUE(RIGHT(R$49,2))&lt;='Data Input 2'!$T14),'Data Input 2'!$X14,0)</f>
        <v>0</v>
      </c>
      <c r="S56" s="140">
        <f>IF(AND(VALUE(RIGHT(S$49,2))&gt;='Data Input 2'!$R14,VALUE(RIGHT(S$49,2))&lt;='Data Input 2'!$T14),'Data Input 2'!$X14,0)</f>
        <v>0</v>
      </c>
      <c r="T56" s="140">
        <f>IF(AND(VALUE(RIGHT(T$49,2))&gt;='Data Input 2'!$R14,VALUE(RIGHT(T$49,2))&lt;='Data Input 2'!$T14),'Data Input 2'!$X14,0)</f>
        <v>0</v>
      </c>
      <c r="U56" s="140">
        <f>IF(AND(VALUE(RIGHT(U$49,2))&gt;='Data Input 2'!$R14,VALUE(RIGHT(U$49,2))&lt;='Data Input 2'!$T14),'Data Input 2'!$X14,0)</f>
        <v>0</v>
      </c>
      <c r="V56" s="140">
        <f>IF(AND(VALUE(RIGHT(V$49,2))&gt;='Data Input 2'!$R14,VALUE(RIGHT(V$49,2))&lt;='Data Input 2'!$T14),'Data Input 2'!$X14,0)</f>
        <v>0</v>
      </c>
      <c r="W56" s="140">
        <f>IF(AND(VALUE(RIGHT(W$49,2))&gt;='Data Input 2'!$R14,VALUE(RIGHT(W$49,2))&lt;='Data Input 2'!$T14),'Data Input 2'!$X14,0)</f>
        <v>0</v>
      </c>
      <c r="X56" s="176">
        <f>IF(AND(VALUE(RIGHT(X$49,2))&gt;='Data Input 2'!$R14,VALUE(RIGHT(X$49,2))&lt;='Data Input 2'!$T14),'Data Input 2'!$X14,0)</f>
        <v>0</v>
      </c>
      <c r="Y56" s="176">
        <f>IF(AND(VALUE(RIGHT(Y$49,2))&gt;='Data Input 2'!$R14,VALUE(RIGHT(Y$49,2))&lt;='Data Input 2'!$T14),'Data Input 2'!$X14,0)</f>
        <v>0</v>
      </c>
      <c r="Z56" s="141">
        <f t="shared" si="48"/>
        <v>0</v>
      </c>
      <c r="AA56" s="51" t="str">
        <f>IF('Data Input 2'!$K14="Capital Reserves",(IF(VALUE(RIGHT(starting_fiscal_year,2))+1&lt;=VALUE(RIGHT('Data Input 2'!$C14,2)),"FY"&amp;VALUE(RIGHT(starting_fiscal_year,2))+1,"")),"")</f>
        <v/>
      </c>
      <c r="AB56" s="51" t="str">
        <f>IF(AA56="","",IF(VALUE(RIGHT(AA56,2))+1&lt;=VALUE(RIGHT('Data Input 2'!$C14,2)),"FY"&amp;VALUE(RIGHT(AA56,2))+1,""))</f>
        <v/>
      </c>
      <c r="AC56" s="51" t="str">
        <f>IF(AB56="","",IF(VALUE(RIGHT(AB56,2))+1&lt;=VALUE(RIGHT('Data Input 2'!$C14,2)),"FY"&amp;VALUE(RIGHT(AB56,2))+1,""))</f>
        <v/>
      </c>
      <c r="AD56" s="51" t="str">
        <f>IF(AC56="","",IF(VALUE(RIGHT(AC56,2))+1&lt;=VALUE(RIGHT('Data Input 2'!$C14,2)),"FY"&amp;VALUE(RIGHT(AC56,2))+1,""))</f>
        <v/>
      </c>
      <c r="AE56" s="51" t="str">
        <f>IF(AD56="","",IF(VALUE(RIGHT(AD56,2))+1&lt;=VALUE(RIGHT('Data Input 2'!$C14,2)),"FY"&amp;VALUE(RIGHT(AD56,2))+1,""))</f>
        <v/>
      </c>
      <c r="AF56" s="51" t="str">
        <f>IF(AE56="","",IF(VALUE(RIGHT(AE56,2))+1&lt;=VALUE(RIGHT('Data Input 2'!$C14,2)),"FY"&amp;VALUE(RIGHT(AE56,2))+1,""))</f>
        <v/>
      </c>
      <c r="AG56" s="51" t="str">
        <f>IF(AF56="","",IF(VALUE(RIGHT(AF56,2))+1&lt;=VALUE(RIGHT('Data Input 2'!$C14,2)),"FY"&amp;VALUE(RIGHT(AF56,2))+1,""))</f>
        <v/>
      </c>
      <c r="AH56" s="51" t="str">
        <f>IF(AG56="","",IF(VALUE(RIGHT(AG56,2))+1&lt;=VALUE(RIGHT('Data Input 2'!$C14,2)),"FY"&amp;VALUE(RIGHT(AG56,2))+1,""))</f>
        <v/>
      </c>
      <c r="AI56" s="51" t="str">
        <f>IF(AH56="","",IF(VALUE(RIGHT(AH56,2))+1&lt;=VALUE(RIGHT('Data Input 2'!$C14,2)),"FY"&amp;VALUE(RIGHT(AH56,2))+1,""))</f>
        <v/>
      </c>
      <c r="AJ56" s="51" t="str">
        <f>IF(AI56="","",IF(VALUE(RIGHT(AI56,2))+1&lt;=VALUE(RIGHT('Data Input 2'!$C14,2)),"FY"&amp;VALUE(RIGHT(AI56,2))+1,""))</f>
        <v/>
      </c>
      <c r="AK56" s="51" t="str">
        <f>IF(AJ56="","",IF(VALUE(RIGHT(AJ56,2))+1&lt;=VALUE(RIGHT('Data Input 2'!$C14,2)),"FY"&amp;VALUE(RIGHT(AJ56,2))+1,""))</f>
        <v/>
      </c>
      <c r="AL56" s="51" t="str">
        <f>IF(AK56="","",IF(VALUE(RIGHT(AK56,2))+1&lt;=VALUE(RIGHT('Data Input 2'!$C14,2)),"FY"&amp;VALUE(RIGHT(AK56,2))+1,""))</f>
        <v/>
      </c>
      <c r="AM56" s="51" t="str">
        <f>IF(AL56="","",IF(VALUE(RIGHT(AL56,2))+1&lt;=VALUE(RIGHT('Data Input 2'!$C14,2)),"FY"&amp;VALUE(RIGHT(AL56,2))+1,""))</f>
        <v/>
      </c>
      <c r="AN56" s="51" t="str">
        <f>IF(AM56="","",IF(VALUE(RIGHT(AM56,2))+1&lt;=VALUE(RIGHT('Data Input 2'!$C14,2)),"FY"&amp;VALUE(RIGHT(AM56,2))+1,""))</f>
        <v/>
      </c>
      <c r="AO56" s="51" t="str">
        <f>IF(AN56="","",IF(VALUE(RIGHT(AN56,2))+1&lt;=VALUE(RIGHT('Data Input 2'!$C14,2)),"FY"&amp;VALUE(RIGHT(AN56,2))+1,""))</f>
        <v/>
      </c>
      <c r="AP56" s="51" t="str">
        <f>IF(AO56="","",IF(VALUE(RIGHT(AO56,2))+1&lt;=VALUE(RIGHT('Data Input 2'!$C14,2)),"FY"&amp;VALUE(RIGHT(AO56,2))+1,""))</f>
        <v/>
      </c>
      <c r="AQ56" s="51" t="str">
        <f>IF(AP56="","",IF(VALUE(RIGHT(AP56,2))+1&lt;=VALUE(RIGHT('Data Input 2'!$C14,2)),"FY"&amp;VALUE(RIGHT(AP56,2))+1,""))</f>
        <v/>
      </c>
      <c r="AR56" s="51" t="str">
        <f>IF(AQ56="","",IF(VALUE(RIGHT(AQ56,2))+1&lt;=VALUE(RIGHT('Data Input 2'!$C14,2)),"FY"&amp;VALUE(RIGHT(AQ56,2))+1,""))</f>
        <v/>
      </c>
      <c r="AS56" s="51" t="str">
        <f>IF(AR56="","",IF(VALUE(RIGHT(AR56,2))+1&lt;=VALUE(RIGHT('Data Input 2'!$C14,2)),"FY"&amp;VALUE(RIGHT(AR56,2))+1,""))</f>
        <v/>
      </c>
      <c r="AT56" s="51" t="str">
        <f>IF(AS56="","",IF(VALUE(RIGHT(AS56,2))+1&lt;=VALUE(RIGHT('Data Input 2'!$C14,2)),"FY"&amp;VALUE(RIGHT(AS56,2))+1,""))</f>
        <v/>
      </c>
      <c r="AU56" s="51"/>
    </row>
    <row r="57" spans="2:47" ht="14.45" customHeight="1" x14ac:dyDescent="0.2">
      <c r="B57" s="196" t="str">
        <f>IF('Data Input 2'!B15&lt;&gt;0,'Data Input 2'!B15,"")</f>
        <v/>
      </c>
      <c r="C57" s="139"/>
      <c r="D57" s="140">
        <f>IF(AND(VALUE(RIGHT(D$49,2))&gt;='Data Input 2'!$R15,VALUE(RIGHT(D$49,2))&lt;='Data Input 2'!$T15),'Data Input 2'!$X15,0)</f>
        <v>0</v>
      </c>
      <c r="E57" s="140">
        <f>IF(AND(VALUE(RIGHT(E$49,2))&gt;='Data Input 2'!$R15,VALUE(RIGHT(E$49,2))&lt;='Data Input 2'!$T15),'Data Input 2'!$X15,0)</f>
        <v>0</v>
      </c>
      <c r="F57" s="140">
        <f>IF(AND(VALUE(RIGHT(F$49,2))&gt;='Data Input 2'!$R15,VALUE(RIGHT(F$49,2))&lt;='Data Input 2'!$T15),'Data Input 2'!$X15,0)</f>
        <v>0</v>
      </c>
      <c r="G57" s="140">
        <f>IF(AND(VALUE(RIGHT(G$49,2))&gt;='Data Input 2'!$R15,VALUE(RIGHT(G$49,2))&lt;='Data Input 2'!$T15),'Data Input 2'!$X15,0)</f>
        <v>0</v>
      </c>
      <c r="H57" s="140">
        <f>IF(AND(VALUE(RIGHT(H$49,2))&gt;='Data Input 2'!$R15,VALUE(RIGHT(H$49,2))&lt;='Data Input 2'!$T15),'Data Input 2'!$X15,0)</f>
        <v>0</v>
      </c>
      <c r="I57" s="140">
        <f>IF(AND(VALUE(RIGHT(I$49,2))&gt;='Data Input 2'!$R15,VALUE(RIGHT(I$49,2))&lt;='Data Input 2'!$T15),'Data Input 2'!$X15,0)</f>
        <v>0</v>
      </c>
      <c r="J57" s="140">
        <f>IF(AND(VALUE(RIGHT(J$49,2))&gt;='Data Input 2'!$R15,VALUE(RIGHT(J$49,2))&lt;='Data Input 2'!$T15),'Data Input 2'!$X15,0)</f>
        <v>0</v>
      </c>
      <c r="K57" s="140">
        <f>IF(AND(VALUE(RIGHT(K$49,2))&gt;='Data Input 2'!$R15,VALUE(RIGHT(K$49,2))&lt;='Data Input 2'!$T15),'Data Input 2'!$X15,0)</f>
        <v>0</v>
      </c>
      <c r="L57" s="140">
        <f>IF(AND(VALUE(RIGHT(L$49,2))&gt;='Data Input 2'!$R15,VALUE(RIGHT(L$49,2))&lt;='Data Input 2'!$T15),'Data Input 2'!$X15,0)</f>
        <v>0</v>
      </c>
      <c r="M57" s="140">
        <f>IF(AND(VALUE(RIGHT(M$49,2))&gt;='Data Input 2'!$R15,VALUE(RIGHT(M$49,2))&lt;='Data Input 2'!$T15),'Data Input 2'!$X15,0)</f>
        <v>0</v>
      </c>
      <c r="N57" s="140">
        <f>IF(AND(VALUE(RIGHT(N$49,2))&gt;='Data Input 2'!$R15,VALUE(RIGHT(N$49,2))&lt;='Data Input 2'!$T15),'Data Input 2'!$X15,0)</f>
        <v>0</v>
      </c>
      <c r="O57" s="140">
        <f>IF(AND(VALUE(RIGHT(O$49,2))&gt;='Data Input 2'!$R15,VALUE(RIGHT(O$49,2))&lt;='Data Input 2'!$T15),'Data Input 2'!$X15,0)</f>
        <v>0</v>
      </c>
      <c r="P57" s="140">
        <f>IF(AND(VALUE(RIGHT(P$49,2))&gt;='Data Input 2'!$R15,VALUE(RIGHT(P$49,2))&lt;='Data Input 2'!$T15),'Data Input 2'!$X15,0)</f>
        <v>0</v>
      </c>
      <c r="Q57" s="140">
        <f>IF(AND(VALUE(RIGHT(Q$49,2))&gt;='Data Input 2'!$R15,VALUE(RIGHT(Q$49,2))&lt;='Data Input 2'!$T15),'Data Input 2'!$X15,0)</f>
        <v>0</v>
      </c>
      <c r="R57" s="140">
        <f>IF(AND(VALUE(RIGHT(R$49,2))&gt;='Data Input 2'!$R15,VALUE(RIGHT(R$49,2))&lt;='Data Input 2'!$T15),'Data Input 2'!$X15,0)</f>
        <v>0</v>
      </c>
      <c r="S57" s="140">
        <f>IF(AND(VALUE(RIGHT(S$49,2))&gt;='Data Input 2'!$R15,VALUE(RIGHT(S$49,2))&lt;='Data Input 2'!$T15),'Data Input 2'!$X15,0)</f>
        <v>0</v>
      </c>
      <c r="T57" s="140">
        <f>IF(AND(VALUE(RIGHT(T$49,2))&gt;='Data Input 2'!$R15,VALUE(RIGHT(T$49,2))&lt;='Data Input 2'!$T15),'Data Input 2'!$X15,0)</f>
        <v>0</v>
      </c>
      <c r="U57" s="140">
        <f>IF(AND(VALUE(RIGHT(U$49,2))&gt;='Data Input 2'!$R15,VALUE(RIGHT(U$49,2))&lt;='Data Input 2'!$T15),'Data Input 2'!$X15,0)</f>
        <v>0</v>
      </c>
      <c r="V57" s="140">
        <f>IF(AND(VALUE(RIGHT(V$49,2))&gt;='Data Input 2'!$R15,VALUE(RIGHT(V$49,2))&lt;='Data Input 2'!$T15),'Data Input 2'!$X15,0)</f>
        <v>0</v>
      </c>
      <c r="W57" s="140">
        <f>IF(AND(VALUE(RIGHT(W$49,2))&gt;='Data Input 2'!$R15,VALUE(RIGHT(W$49,2))&lt;='Data Input 2'!$T15),'Data Input 2'!$X15,0)</f>
        <v>0</v>
      </c>
      <c r="X57" s="176">
        <f>IF(AND(VALUE(RIGHT(X$49,2))&gt;='Data Input 2'!$R15,VALUE(RIGHT(X$49,2))&lt;='Data Input 2'!$T15),'Data Input 2'!$X15,0)</f>
        <v>0</v>
      </c>
      <c r="Y57" s="176">
        <f>IF(AND(VALUE(RIGHT(Y$49,2))&gt;='Data Input 2'!$R15,VALUE(RIGHT(Y$49,2))&lt;='Data Input 2'!$T15),'Data Input 2'!$X15,0)</f>
        <v>0</v>
      </c>
      <c r="Z57" s="141">
        <f t="shared" si="48"/>
        <v>0</v>
      </c>
      <c r="AA57" s="51" t="str">
        <f>IF('Data Input 2'!$K15="Capital Reserves",(IF(VALUE(RIGHT(starting_fiscal_year,2))+1&lt;=VALUE(RIGHT('Data Input 2'!$C15,2)),"FY"&amp;VALUE(RIGHT(starting_fiscal_year,2))+1,"")),"")</f>
        <v/>
      </c>
      <c r="AB57" s="51" t="str">
        <f>IF(AA57="","",IF(VALUE(RIGHT(AA57,2))+1&lt;=VALUE(RIGHT('Data Input 2'!$C15,2)),"FY"&amp;VALUE(RIGHT(AA57,2))+1,""))</f>
        <v/>
      </c>
      <c r="AC57" s="51" t="str">
        <f>IF(AB57="","",IF(VALUE(RIGHT(AB57,2))+1&lt;=VALUE(RIGHT('Data Input 2'!$C15,2)),"FY"&amp;VALUE(RIGHT(AB57,2))+1,""))</f>
        <v/>
      </c>
      <c r="AD57" s="51" t="str">
        <f>IF(AC57="","",IF(VALUE(RIGHT(AC57,2))+1&lt;=VALUE(RIGHT('Data Input 2'!$C15,2)),"FY"&amp;VALUE(RIGHT(AC57,2))+1,""))</f>
        <v/>
      </c>
      <c r="AE57" s="51" t="str">
        <f>IF(AD57="","",IF(VALUE(RIGHT(AD57,2))+1&lt;=VALUE(RIGHT('Data Input 2'!$C15,2)),"FY"&amp;VALUE(RIGHT(AD57,2))+1,""))</f>
        <v/>
      </c>
      <c r="AF57" s="51" t="str">
        <f>IF(AE57="","",IF(VALUE(RIGHT(AE57,2))+1&lt;=VALUE(RIGHT('Data Input 2'!$C15,2)),"FY"&amp;VALUE(RIGHT(AE57,2))+1,""))</f>
        <v/>
      </c>
      <c r="AG57" s="51" t="str">
        <f>IF(AF57="","",IF(VALUE(RIGHT(AF57,2))+1&lt;=VALUE(RIGHT('Data Input 2'!$C15,2)),"FY"&amp;VALUE(RIGHT(AF57,2))+1,""))</f>
        <v/>
      </c>
      <c r="AH57" s="51" t="str">
        <f>IF(AG57="","",IF(VALUE(RIGHT(AG57,2))+1&lt;=VALUE(RIGHT('Data Input 2'!$C15,2)),"FY"&amp;VALUE(RIGHT(AG57,2))+1,""))</f>
        <v/>
      </c>
      <c r="AI57" s="51" t="str">
        <f>IF(AH57="","",IF(VALUE(RIGHT(AH57,2))+1&lt;=VALUE(RIGHT('Data Input 2'!$C15,2)),"FY"&amp;VALUE(RIGHT(AH57,2))+1,""))</f>
        <v/>
      </c>
      <c r="AJ57" s="51" t="str">
        <f>IF(AI57="","",IF(VALUE(RIGHT(AI57,2))+1&lt;=VALUE(RIGHT('Data Input 2'!$C15,2)),"FY"&amp;VALUE(RIGHT(AI57,2))+1,""))</f>
        <v/>
      </c>
      <c r="AK57" s="51" t="str">
        <f>IF(AJ57="","",IF(VALUE(RIGHT(AJ57,2))+1&lt;=VALUE(RIGHT('Data Input 2'!$C15,2)),"FY"&amp;VALUE(RIGHT(AJ57,2))+1,""))</f>
        <v/>
      </c>
      <c r="AL57" s="51" t="str">
        <f>IF(AK57="","",IF(VALUE(RIGHT(AK57,2))+1&lt;=VALUE(RIGHT('Data Input 2'!$C15,2)),"FY"&amp;VALUE(RIGHT(AK57,2))+1,""))</f>
        <v/>
      </c>
      <c r="AM57" s="51" t="str">
        <f>IF(AL57="","",IF(VALUE(RIGHT(AL57,2))+1&lt;=VALUE(RIGHT('Data Input 2'!$C15,2)),"FY"&amp;VALUE(RIGHT(AL57,2))+1,""))</f>
        <v/>
      </c>
      <c r="AN57" s="51" t="str">
        <f>IF(AM57="","",IF(VALUE(RIGHT(AM57,2))+1&lt;=VALUE(RIGHT('Data Input 2'!$C15,2)),"FY"&amp;VALUE(RIGHT(AM57,2))+1,""))</f>
        <v/>
      </c>
      <c r="AO57" s="51" t="str">
        <f>IF(AN57="","",IF(VALUE(RIGHT(AN57,2))+1&lt;=VALUE(RIGHT('Data Input 2'!$C15,2)),"FY"&amp;VALUE(RIGHT(AN57,2))+1,""))</f>
        <v/>
      </c>
      <c r="AP57" s="51" t="str">
        <f>IF(AO57="","",IF(VALUE(RIGHT(AO57,2))+1&lt;=VALUE(RIGHT('Data Input 2'!$C15,2)),"FY"&amp;VALUE(RIGHT(AO57,2))+1,""))</f>
        <v/>
      </c>
      <c r="AQ57" s="51" t="str">
        <f>IF(AP57="","",IF(VALUE(RIGHT(AP57,2))+1&lt;=VALUE(RIGHT('Data Input 2'!$C15,2)),"FY"&amp;VALUE(RIGHT(AP57,2))+1,""))</f>
        <v/>
      </c>
      <c r="AR57" s="51" t="str">
        <f>IF(AQ57="","",IF(VALUE(RIGHT(AQ57,2))+1&lt;=VALUE(RIGHT('Data Input 2'!$C15,2)),"FY"&amp;VALUE(RIGHT(AQ57,2))+1,""))</f>
        <v/>
      </c>
      <c r="AS57" s="51" t="str">
        <f>IF(AR57="","",IF(VALUE(RIGHT(AR57,2))+1&lt;=VALUE(RIGHT('Data Input 2'!$C15,2)),"FY"&amp;VALUE(RIGHT(AR57,2))+1,""))</f>
        <v/>
      </c>
      <c r="AT57" s="51" t="str">
        <f>IF(AS57="","",IF(VALUE(RIGHT(AS57,2))+1&lt;=VALUE(RIGHT('Data Input 2'!$C15,2)),"FY"&amp;VALUE(RIGHT(AS57,2))+1,""))</f>
        <v/>
      </c>
      <c r="AU57" s="51"/>
    </row>
    <row r="58" spans="2:47" ht="14.45" customHeight="1" x14ac:dyDescent="0.2">
      <c r="B58" s="196" t="str">
        <f>IF('Data Input 2'!B16&lt;&gt;0,'Data Input 2'!B16,"")</f>
        <v/>
      </c>
      <c r="C58" s="139"/>
      <c r="D58" s="140">
        <f>IF(AND(VALUE(RIGHT(D$49,2))&gt;='Data Input 2'!$R16,VALUE(RIGHT(D$49,2))&lt;='Data Input 2'!$T16),'Data Input 2'!$X16,0)</f>
        <v>0</v>
      </c>
      <c r="E58" s="140">
        <f>IF(AND(VALUE(RIGHT(E$49,2))&gt;='Data Input 2'!$R16,VALUE(RIGHT(E$49,2))&lt;='Data Input 2'!$T16),'Data Input 2'!$X16,0)</f>
        <v>0</v>
      </c>
      <c r="F58" s="140">
        <f>IF(AND(VALUE(RIGHT(F$49,2))&gt;='Data Input 2'!$R16,VALUE(RIGHT(F$49,2))&lt;='Data Input 2'!$T16),'Data Input 2'!$X16,0)</f>
        <v>0</v>
      </c>
      <c r="G58" s="140">
        <f>IF(AND(VALUE(RIGHT(G$49,2))&gt;='Data Input 2'!$R16,VALUE(RIGHT(G$49,2))&lt;='Data Input 2'!$T16),'Data Input 2'!$X16,0)</f>
        <v>0</v>
      </c>
      <c r="H58" s="140">
        <f>IF(AND(VALUE(RIGHT(H$49,2))&gt;='Data Input 2'!$R16,VALUE(RIGHT(H$49,2))&lt;='Data Input 2'!$T16),'Data Input 2'!$X16,0)</f>
        <v>0</v>
      </c>
      <c r="I58" s="140">
        <f>IF(AND(VALUE(RIGHT(I$49,2))&gt;='Data Input 2'!$R16,VALUE(RIGHT(I$49,2))&lt;='Data Input 2'!$T16),'Data Input 2'!$X16,0)</f>
        <v>0</v>
      </c>
      <c r="J58" s="140">
        <f>IF(AND(VALUE(RIGHT(J$49,2))&gt;='Data Input 2'!$R16,VALUE(RIGHT(J$49,2))&lt;='Data Input 2'!$T16),'Data Input 2'!$X16,0)</f>
        <v>0</v>
      </c>
      <c r="K58" s="140">
        <f>IF(AND(VALUE(RIGHT(K$49,2))&gt;='Data Input 2'!$R16,VALUE(RIGHT(K$49,2))&lt;='Data Input 2'!$T16),'Data Input 2'!$X16,0)</f>
        <v>0</v>
      </c>
      <c r="L58" s="140">
        <f>IF(AND(VALUE(RIGHT(L$49,2))&gt;='Data Input 2'!$R16,VALUE(RIGHT(L$49,2))&lt;='Data Input 2'!$T16),'Data Input 2'!$X16,0)</f>
        <v>0</v>
      </c>
      <c r="M58" s="140">
        <f>IF(AND(VALUE(RIGHT(M$49,2))&gt;='Data Input 2'!$R16,VALUE(RIGHT(M$49,2))&lt;='Data Input 2'!$T16),'Data Input 2'!$X16,0)</f>
        <v>0</v>
      </c>
      <c r="N58" s="140">
        <f>IF(AND(VALUE(RIGHT(N$49,2))&gt;='Data Input 2'!$R16,VALUE(RIGHT(N$49,2))&lt;='Data Input 2'!$T16),'Data Input 2'!$X16,0)</f>
        <v>0</v>
      </c>
      <c r="O58" s="140">
        <f>IF(AND(VALUE(RIGHT(O$49,2))&gt;='Data Input 2'!$R16,VALUE(RIGHT(O$49,2))&lt;='Data Input 2'!$T16),'Data Input 2'!$X16,0)</f>
        <v>0</v>
      </c>
      <c r="P58" s="140">
        <f>IF(AND(VALUE(RIGHT(P$49,2))&gt;='Data Input 2'!$R16,VALUE(RIGHT(P$49,2))&lt;='Data Input 2'!$T16),'Data Input 2'!$X16,0)</f>
        <v>0</v>
      </c>
      <c r="Q58" s="140">
        <f>IF(AND(VALUE(RIGHT(Q$49,2))&gt;='Data Input 2'!$R16,VALUE(RIGHT(Q$49,2))&lt;='Data Input 2'!$T16),'Data Input 2'!$X16,0)</f>
        <v>0</v>
      </c>
      <c r="R58" s="140">
        <f>IF(AND(VALUE(RIGHT(R$49,2))&gt;='Data Input 2'!$R16,VALUE(RIGHT(R$49,2))&lt;='Data Input 2'!$T16),'Data Input 2'!$X16,0)</f>
        <v>0</v>
      </c>
      <c r="S58" s="140">
        <f>IF(AND(VALUE(RIGHT(S$49,2))&gt;='Data Input 2'!$R16,VALUE(RIGHT(S$49,2))&lt;='Data Input 2'!$T16),'Data Input 2'!$X16,0)</f>
        <v>0</v>
      </c>
      <c r="T58" s="140">
        <f>IF(AND(VALUE(RIGHT(T$49,2))&gt;='Data Input 2'!$R16,VALUE(RIGHT(T$49,2))&lt;='Data Input 2'!$T16),'Data Input 2'!$X16,0)</f>
        <v>0</v>
      </c>
      <c r="U58" s="140">
        <f>IF(AND(VALUE(RIGHT(U$49,2))&gt;='Data Input 2'!$R16,VALUE(RIGHT(U$49,2))&lt;='Data Input 2'!$T16),'Data Input 2'!$X16,0)</f>
        <v>0</v>
      </c>
      <c r="V58" s="140">
        <f>IF(AND(VALUE(RIGHT(V$49,2))&gt;='Data Input 2'!$R16,VALUE(RIGHT(V$49,2))&lt;='Data Input 2'!$T16),'Data Input 2'!$X16,0)</f>
        <v>0</v>
      </c>
      <c r="W58" s="140">
        <f>IF(AND(VALUE(RIGHT(W$49,2))&gt;='Data Input 2'!$R16,VALUE(RIGHT(W$49,2))&lt;='Data Input 2'!$T16),'Data Input 2'!$X16,0)</f>
        <v>0</v>
      </c>
      <c r="X58" s="176">
        <f>IF(AND(VALUE(RIGHT(X$49,2))&gt;='Data Input 2'!$R16,VALUE(RIGHT(X$49,2))&lt;='Data Input 2'!$T16),'Data Input 2'!$X16,0)</f>
        <v>0</v>
      </c>
      <c r="Y58" s="176">
        <f>IF(AND(VALUE(RIGHT(Y$49,2))&gt;='Data Input 2'!$R16,VALUE(RIGHT(Y$49,2))&lt;='Data Input 2'!$T16),'Data Input 2'!$X16,0)</f>
        <v>0</v>
      </c>
      <c r="Z58" s="141">
        <f t="shared" si="48"/>
        <v>0</v>
      </c>
      <c r="AA58" s="51" t="str">
        <f>IF('Data Input 2'!$K16="Capital Reserves",(IF(VALUE(RIGHT(starting_fiscal_year,2))+1&lt;=VALUE(RIGHT('Data Input 2'!$C16,2)),"FY"&amp;VALUE(RIGHT(starting_fiscal_year,2))+1,"")),"")</f>
        <v/>
      </c>
      <c r="AB58" s="51" t="str">
        <f>IF(AA58="","",IF(VALUE(RIGHT(AA58,2))+1&lt;=VALUE(RIGHT('Data Input 2'!$C16,2)),"FY"&amp;VALUE(RIGHT(AA58,2))+1,""))</f>
        <v/>
      </c>
      <c r="AC58" s="51" t="str">
        <f>IF(AB58="","",IF(VALUE(RIGHT(AB58,2))+1&lt;=VALUE(RIGHT('Data Input 2'!$C16,2)),"FY"&amp;VALUE(RIGHT(AB58,2))+1,""))</f>
        <v/>
      </c>
      <c r="AD58" s="51" t="str">
        <f>IF(AC58="","",IF(VALUE(RIGHT(AC58,2))+1&lt;=VALUE(RIGHT('Data Input 2'!$C16,2)),"FY"&amp;VALUE(RIGHT(AC58,2))+1,""))</f>
        <v/>
      </c>
      <c r="AE58" s="51" t="str">
        <f>IF(AD58="","",IF(VALUE(RIGHT(AD58,2))+1&lt;=VALUE(RIGHT('Data Input 2'!$C16,2)),"FY"&amp;VALUE(RIGHT(AD58,2))+1,""))</f>
        <v/>
      </c>
      <c r="AF58" s="51" t="str">
        <f>IF(AE58="","",IF(VALUE(RIGHT(AE58,2))+1&lt;=VALUE(RIGHT('Data Input 2'!$C16,2)),"FY"&amp;VALUE(RIGHT(AE58,2))+1,""))</f>
        <v/>
      </c>
      <c r="AG58" s="51" t="str">
        <f>IF(AF58="","",IF(VALUE(RIGHT(AF58,2))+1&lt;=VALUE(RIGHT('Data Input 2'!$C16,2)),"FY"&amp;VALUE(RIGHT(AF58,2))+1,""))</f>
        <v/>
      </c>
      <c r="AH58" s="51" t="str">
        <f>IF(AG58="","",IF(VALUE(RIGHT(AG58,2))+1&lt;=VALUE(RIGHT('Data Input 2'!$C16,2)),"FY"&amp;VALUE(RIGHT(AG58,2))+1,""))</f>
        <v/>
      </c>
      <c r="AI58" s="51" t="str">
        <f>IF(AH58="","",IF(VALUE(RIGHT(AH58,2))+1&lt;=VALUE(RIGHT('Data Input 2'!$C16,2)),"FY"&amp;VALUE(RIGHT(AH58,2))+1,""))</f>
        <v/>
      </c>
      <c r="AJ58" s="51" t="str">
        <f>IF(AI58="","",IF(VALUE(RIGHT(AI58,2))+1&lt;=VALUE(RIGHT('Data Input 2'!$C16,2)),"FY"&amp;VALUE(RIGHT(AI58,2))+1,""))</f>
        <v/>
      </c>
      <c r="AK58" s="51" t="str">
        <f>IF(AJ58="","",IF(VALUE(RIGHT(AJ58,2))+1&lt;=VALUE(RIGHT('Data Input 2'!$C16,2)),"FY"&amp;VALUE(RIGHT(AJ58,2))+1,""))</f>
        <v/>
      </c>
      <c r="AL58" s="51" t="str">
        <f>IF(AK58="","",IF(VALUE(RIGHT(AK58,2))+1&lt;=VALUE(RIGHT('Data Input 2'!$C16,2)),"FY"&amp;VALUE(RIGHT(AK58,2))+1,""))</f>
        <v/>
      </c>
      <c r="AM58" s="51" t="str">
        <f>IF(AL58="","",IF(VALUE(RIGHT(AL58,2))+1&lt;=VALUE(RIGHT('Data Input 2'!$C16,2)),"FY"&amp;VALUE(RIGHT(AL58,2))+1,""))</f>
        <v/>
      </c>
      <c r="AN58" s="51" t="str">
        <f>IF(AM58="","",IF(VALUE(RIGHT(AM58,2))+1&lt;=VALUE(RIGHT('Data Input 2'!$C16,2)),"FY"&amp;VALUE(RIGHT(AM58,2))+1,""))</f>
        <v/>
      </c>
      <c r="AO58" s="51" t="str">
        <f>IF(AN58="","",IF(VALUE(RIGHT(AN58,2))+1&lt;=VALUE(RIGHT('Data Input 2'!$C16,2)),"FY"&amp;VALUE(RIGHT(AN58,2))+1,""))</f>
        <v/>
      </c>
      <c r="AP58" s="51" t="str">
        <f>IF(AO58="","",IF(VALUE(RIGHT(AO58,2))+1&lt;=VALUE(RIGHT('Data Input 2'!$C16,2)),"FY"&amp;VALUE(RIGHT(AO58,2))+1,""))</f>
        <v/>
      </c>
      <c r="AQ58" s="51" t="str">
        <f>IF(AP58="","",IF(VALUE(RIGHT(AP58,2))+1&lt;=VALUE(RIGHT('Data Input 2'!$C16,2)),"FY"&amp;VALUE(RIGHT(AP58,2))+1,""))</f>
        <v/>
      </c>
      <c r="AR58" s="51" t="str">
        <f>IF(AQ58="","",IF(VALUE(RIGHT(AQ58,2))+1&lt;=VALUE(RIGHT('Data Input 2'!$C16,2)),"FY"&amp;VALUE(RIGHT(AQ58,2))+1,""))</f>
        <v/>
      </c>
      <c r="AS58" s="51" t="str">
        <f>IF(AR58="","",IF(VALUE(RIGHT(AR58,2))+1&lt;=VALUE(RIGHT('Data Input 2'!$C16,2)),"FY"&amp;VALUE(RIGHT(AR58,2))+1,""))</f>
        <v/>
      </c>
      <c r="AT58" s="51" t="str">
        <f>IF(AS58="","",IF(VALUE(RIGHT(AS58,2))+1&lt;=VALUE(RIGHT('Data Input 2'!$C16,2)),"FY"&amp;VALUE(RIGHT(AS58,2))+1,""))</f>
        <v/>
      </c>
      <c r="AU58" s="51"/>
    </row>
    <row r="59" spans="2:47" ht="14.45" customHeight="1" x14ac:dyDescent="0.2">
      <c r="B59" s="196" t="str">
        <f>IF('Data Input 2'!B17&lt;&gt;0,'Data Input 2'!B17,"")</f>
        <v/>
      </c>
      <c r="C59" s="139"/>
      <c r="D59" s="140">
        <f>IF(AND(VALUE(RIGHT(D$49,2))&gt;='Data Input 2'!$R17,VALUE(RIGHT(D$49,2))&lt;='Data Input 2'!$T17),'Data Input 2'!$X17,0)</f>
        <v>0</v>
      </c>
      <c r="E59" s="140">
        <f>IF(AND(VALUE(RIGHT(E$49,2))&gt;='Data Input 2'!$R17,VALUE(RIGHT(E$49,2))&lt;='Data Input 2'!$T17),'Data Input 2'!$X17,0)</f>
        <v>0</v>
      </c>
      <c r="F59" s="140">
        <f>IF(AND(VALUE(RIGHT(F$49,2))&gt;='Data Input 2'!$R17,VALUE(RIGHT(F$49,2))&lt;='Data Input 2'!$T17),'Data Input 2'!$X17,0)</f>
        <v>0</v>
      </c>
      <c r="G59" s="140">
        <f>IF(AND(VALUE(RIGHT(G$49,2))&gt;='Data Input 2'!$R17,VALUE(RIGHT(G$49,2))&lt;='Data Input 2'!$T17),'Data Input 2'!$X17,0)</f>
        <v>0</v>
      </c>
      <c r="H59" s="140">
        <f>IF(AND(VALUE(RIGHT(H$49,2))&gt;='Data Input 2'!$R17,VALUE(RIGHT(H$49,2))&lt;='Data Input 2'!$T17),'Data Input 2'!$X17,0)</f>
        <v>0</v>
      </c>
      <c r="I59" s="140">
        <f>IF(AND(VALUE(RIGHT(I$49,2))&gt;='Data Input 2'!$R17,VALUE(RIGHT(I$49,2))&lt;='Data Input 2'!$T17),'Data Input 2'!$X17,0)</f>
        <v>0</v>
      </c>
      <c r="J59" s="140">
        <f>IF(AND(VALUE(RIGHT(J$49,2))&gt;='Data Input 2'!$R17,VALUE(RIGHT(J$49,2))&lt;='Data Input 2'!$T17),'Data Input 2'!$X17,0)</f>
        <v>0</v>
      </c>
      <c r="K59" s="140">
        <f>IF(AND(VALUE(RIGHT(K$49,2))&gt;='Data Input 2'!$R17,VALUE(RIGHT(K$49,2))&lt;='Data Input 2'!$T17),'Data Input 2'!$X17,0)</f>
        <v>0</v>
      </c>
      <c r="L59" s="140">
        <f>IF(AND(VALUE(RIGHT(L$49,2))&gt;='Data Input 2'!$R17,VALUE(RIGHT(L$49,2))&lt;='Data Input 2'!$T17),'Data Input 2'!$X17,0)</f>
        <v>0</v>
      </c>
      <c r="M59" s="140">
        <f>IF(AND(VALUE(RIGHT(M$49,2))&gt;='Data Input 2'!$R17,VALUE(RIGHT(M$49,2))&lt;='Data Input 2'!$T17),'Data Input 2'!$X17,0)</f>
        <v>0</v>
      </c>
      <c r="N59" s="140">
        <f>IF(AND(VALUE(RIGHT(N$49,2))&gt;='Data Input 2'!$R17,VALUE(RIGHT(N$49,2))&lt;='Data Input 2'!$T17),'Data Input 2'!$X17,0)</f>
        <v>0</v>
      </c>
      <c r="O59" s="140">
        <f>IF(AND(VALUE(RIGHT(O$49,2))&gt;='Data Input 2'!$R17,VALUE(RIGHT(O$49,2))&lt;='Data Input 2'!$T17),'Data Input 2'!$X17,0)</f>
        <v>0</v>
      </c>
      <c r="P59" s="140">
        <f>IF(AND(VALUE(RIGHT(P$49,2))&gt;='Data Input 2'!$R17,VALUE(RIGHT(P$49,2))&lt;='Data Input 2'!$T17),'Data Input 2'!$X17,0)</f>
        <v>0</v>
      </c>
      <c r="Q59" s="140">
        <f>IF(AND(VALUE(RIGHT(Q$49,2))&gt;='Data Input 2'!$R17,VALUE(RIGHT(Q$49,2))&lt;='Data Input 2'!$T17),'Data Input 2'!$X17,0)</f>
        <v>0</v>
      </c>
      <c r="R59" s="140">
        <f>IF(AND(VALUE(RIGHT(R$49,2))&gt;='Data Input 2'!$R17,VALUE(RIGHT(R$49,2))&lt;='Data Input 2'!$T17),'Data Input 2'!$X17,0)</f>
        <v>0</v>
      </c>
      <c r="S59" s="140">
        <f>IF(AND(VALUE(RIGHT(S$49,2))&gt;='Data Input 2'!$R17,VALUE(RIGHT(S$49,2))&lt;='Data Input 2'!$T17),'Data Input 2'!$X17,0)</f>
        <v>0</v>
      </c>
      <c r="T59" s="140">
        <f>IF(AND(VALUE(RIGHT(T$49,2))&gt;='Data Input 2'!$R17,VALUE(RIGHT(T$49,2))&lt;='Data Input 2'!$T17),'Data Input 2'!$X17,0)</f>
        <v>0</v>
      </c>
      <c r="U59" s="140">
        <f>IF(AND(VALUE(RIGHT(U$49,2))&gt;='Data Input 2'!$R17,VALUE(RIGHT(U$49,2))&lt;='Data Input 2'!$T17),'Data Input 2'!$X17,0)</f>
        <v>0</v>
      </c>
      <c r="V59" s="140">
        <f>IF(AND(VALUE(RIGHT(V$49,2))&gt;='Data Input 2'!$R17,VALUE(RIGHT(V$49,2))&lt;='Data Input 2'!$T17),'Data Input 2'!$X17,0)</f>
        <v>0</v>
      </c>
      <c r="W59" s="140">
        <f>IF(AND(VALUE(RIGHT(W$49,2))&gt;='Data Input 2'!$R17,VALUE(RIGHT(W$49,2))&lt;='Data Input 2'!$T17),'Data Input 2'!$X17,0)</f>
        <v>0</v>
      </c>
      <c r="X59" s="176">
        <f>IF(AND(VALUE(RIGHT(X$49,2))&gt;='Data Input 2'!$R17,VALUE(RIGHT(X$49,2))&lt;='Data Input 2'!$T17),'Data Input 2'!$X17,0)</f>
        <v>0</v>
      </c>
      <c r="Y59" s="176">
        <f>IF(AND(VALUE(RIGHT(Y$49,2))&gt;='Data Input 2'!$R17,VALUE(RIGHT(Y$49,2))&lt;='Data Input 2'!$T17),'Data Input 2'!$X17,0)</f>
        <v>0</v>
      </c>
      <c r="Z59" s="141">
        <f t="shared" si="48"/>
        <v>0</v>
      </c>
      <c r="AA59" s="51" t="str">
        <f>IF('Data Input 2'!$K17="Capital Reserves",(IF(VALUE(RIGHT(starting_fiscal_year,2))+1&lt;=VALUE(RIGHT('Data Input 2'!$C17,2)),"FY"&amp;VALUE(RIGHT(starting_fiscal_year,2))+1,"")),"")</f>
        <v/>
      </c>
      <c r="AB59" s="51" t="str">
        <f>IF(AA59="","",IF(VALUE(RIGHT(AA59,2))+1&lt;=VALUE(RIGHT('Data Input 2'!$C17,2)),"FY"&amp;VALUE(RIGHT(AA59,2))+1,""))</f>
        <v/>
      </c>
      <c r="AC59" s="51" t="str">
        <f>IF(AB59="","",IF(VALUE(RIGHT(AB59,2))+1&lt;=VALUE(RIGHT('Data Input 2'!$C17,2)),"FY"&amp;VALUE(RIGHT(AB59,2))+1,""))</f>
        <v/>
      </c>
      <c r="AD59" s="51" t="str">
        <f>IF(AC59="","",IF(VALUE(RIGHT(AC59,2))+1&lt;=VALUE(RIGHT('Data Input 2'!$C17,2)),"FY"&amp;VALUE(RIGHT(AC59,2))+1,""))</f>
        <v/>
      </c>
      <c r="AE59" s="51" t="str">
        <f>IF(AD59="","",IF(VALUE(RIGHT(AD59,2))+1&lt;=VALUE(RIGHT('Data Input 2'!$C17,2)),"FY"&amp;VALUE(RIGHT(AD59,2))+1,""))</f>
        <v/>
      </c>
      <c r="AF59" s="51" t="str">
        <f>IF(AE59="","",IF(VALUE(RIGHT(AE59,2))+1&lt;=VALUE(RIGHT('Data Input 2'!$C17,2)),"FY"&amp;VALUE(RIGHT(AE59,2))+1,""))</f>
        <v/>
      </c>
      <c r="AG59" s="51" t="str">
        <f>IF(AF59="","",IF(VALUE(RIGHT(AF59,2))+1&lt;=VALUE(RIGHT('Data Input 2'!$C17,2)),"FY"&amp;VALUE(RIGHT(AF59,2))+1,""))</f>
        <v/>
      </c>
      <c r="AH59" s="51" t="str">
        <f>IF(AG59="","",IF(VALUE(RIGHT(AG59,2))+1&lt;=VALUE(RIGHT('Data Input 2'!$C17,2)),"FY"&amp;VALUE(RIGHT(AG59,2))+1,""))</f>
        <v/>
      </c>
      <c r="AI59" s="51" t="str">
        <f>IF(AH59="","",IF(VALUE(RIGHT(AH59,2))+1&lt;=VALUE(RIGHT('Data Input 2'!$C17,2)),"FY"&amp;VALUE(RIGHT(AH59,2))+1,""))</f>
        <v/>
      </c>
      <c r="AJ59" s="51" t="str">
        <f>IF(AI59="","",IF(VALUE(RIGHT(AI59,2))+1&lt;=VALUE(RIGHT('Data Input 2'!$C17,2)),"FY"&amp;VALUE(RIGHT(AI59,2))+1,""))</f>
        <v/>
      </c>
      <c r="AK59" s="51" t="str">
        <f>IF(AJ59="","",IF(VALUE(RIGHT(AJ59,2))+1&lt;=VALUE(RIGHT('Data Input 2'!$C17,2)),"FY"&amp;VALUE(RIGHT(AJ59,2))+1,""))</f>
        <v/>
      </c>
      <c r="AL59" s="51" t="str">
        <f>IF(AK59="","",IF(VALUE(RIGHT(AK59,2))+1&lt;=VALUE(RIGHT('Data Input 2'!$C17,2)),"FY"&amp;VALUE(RIGHT(AK59,2))+1,""))</f>
        <v/>
      </c>
      <c r="AM59" s="51" t="str">
        <f>IF(AL59="","",IF(VALUE(RIGHT(AL59,2))+1&lt;=VALUE(RIGHT('Data Input 2'!$C17,2)),"FY"&amp;VALUE(RIGHT(AL59,2))+1,""))</f>
        <v/>
      </c>
      <c r="AN59" s="51" t="str">
        <f>IF(AM59="","",IF(VALUE(RIGHT(AM59,2))+1&lt;=VALUE(RIGHT('Data Input 2'!$C17,2)),"FY"&amp;VALUE(RIGHT(AM59,2))+1,""))</f>
        <v/>
      </c>
      <c r="AO59" s="51" t="str">
        <f>IF(AN59="","",IF(VALUE(RIGHT(AN59,2))+1&lt;=VALUE(RIGHT('Data Input 2'!$C17,2)),"FY"&amp;VALUE(RIGHT(AN59,2))+1,""))</f>
        <v/>
      </c>
      <c r="AP59" s="51" t="str">
        <f>IF(AO59="","",IF(VALUE(RIGHT(AO59,2))+1&lt;=VALUE(RIGHT('Data Input 2'!$C17,2)),"FY"&amp;VALUE(RIGHT(AO59,2))+1,""))</f>
        <v/>
      </c>
      <c r="AQ59" s="51" t="str">
        <f>IF(AP59="","",IF(VALUE(RIGHT(AP59,2))+1&lt;=VALUE(RIGHT('Data Input 2'!$C17,2)),"FY"&amp;VALUE(RIGHT(AP59,2))+1,""))</f>
        <v/>
      </c>
      <c r="AR59" s="51" t="str">
        <f>IF(AQ59="","",IF(VALUE(RIGHT(AQ59,2))+1&lt;=VALUE(RIGHT('Data Input 2'!$C17,2)),"FY"&amp;VALUE(RIGHT(AQ59,2))+1,""))</f>
        <v/>
      </c>
      <c r="AS59" s="51" t="str">
        <f>IF(AR59="","",IF(VALUE(RIGHT(AR59,2))+1&lt;=VALUE(RIGHT('Data Input 2'!$C17,2)),"FY"&amp;VALUE(RIGHT(AR59,2))+1,""))</f>
        <v/>
      </c>
      <c r="AT59" s="51" t="str">
        <f>IF(AS59="","",IF(VALUE(RIGHT(AS59,2))+1&lt;=VALUE(RIGHT('Data Input 2'!$C17,2)),"FY"&amp;VALUE(RIGHT(AS59,2))+1,""))</f>
        <v/>
      </c>
      <c r="AU59" s="51"/>
    </row>
    <row r="60" spans="2:47" ht="14.45" customHeight="1" x14ac:dyDescent="0.2">
      <c r="B60" s="196" t="str">
        <f>IF('Data Input 2'!B18&lt;&gt;0,'Data Input 2'!B18,"")</f>
        <v/>
      </c>
      <c r="C60" s="139"/>
      <c r="D60" s="140">
        <f>IF(AND(VALUE(RIGHT(D$49,2))&gt;='Data Input 2'!$R18,VALUE(RIGHT(D$49,2))&lt;='Data Input 2'!$T18),'Data Input 2'!$X18,0)</f>
        <v>0</v>
      </c>
      <c r="E60" s="140">
        <f>IF(AND(VALUE(RIGHT(E$49,2))&gt;='Data Input 2'!$R18,VALUE(RIGHT(E$49,2))&lt;='Data Input 2'!$T18),'Data Input 2'!$X18,0)</f>
        <v>0</v>
      </c>
      <c r="F60" s="140">
        <f>IF(AND(VALUE(RIGHT(F$49,2))&gt;='Data Input 2'!$R18,VALUE(RIGHT(F$49,2))&lt;='Data Input 2'!$T18),'Data Input 2'!$X18,0)</f>
        <v>0</v>
      </c>
      <c r="G60" s="140">
        <f>IF(AND(VALUE(RIGHT(G$49,2))&gt;='Data Input 2'!$R18,VALUE(RIGHT(G$49,2))&lt;='Data Input 2'!$T18),'Data Input 2'!$X18,0)</f>
        <v>0</v>
      </c>
      <c r="H60" s="140">
        <f>IF(AND(VALUE(RIGHT(H$49,2))&gt;='Data Input 2'!$R18,VALUE(RIGHT(H$49,2))&lt;='Data Input 2'!$T18),'Data Input 2'!$X18,0)</f>
        <v>0</v>
      </c>
      <c r="I60" s="140">
        <f>IF(AND(VALUE(RIGHT(I$49,2))&gt;='Data Input 2'!$R18,VALUE(RIGHT(I$49,2))&lt;='Data Input 2'!$T18),'Data Input 2'!$X18,0)</f>
        <v>0</v>
      </c>
      <c r="J60" s="140">
        <f>IF(AND(VALUE(RIGHT(J$49,2))&gt;='Data Input 2'!$R18,VALUE(RIGHT(J$49,2))&lt;='Data Input 2'!$T18),'Data Input 2'!$X18,0)</f>
        <v>0</v>
      </c>
      <c r="K60" s="140">
        <f>IF(AND(VALUE(RIGHT(K$49,2))&gt;='Data Input 2'!$R18,VALUE(RIGHT(K$49,2))&lt;='Data Input 2'!$T18),'Data Input 2'!$X18,0)</f>
        <v>0</v>
      </c>
      <c r="L60" s="140">
        <f>IF(AND(VALUE(RIGHT(L$49,2))&gt;='Data Input 2'!$R18,VALUE(RIGHT(L$49,2))&lt;='Data Input 2'!$T18),'Data Input 2'!$X18,0)</f>
        <v>0</v>
      </c>
      <c r="M60" s="140">
        <f>IF(AND(VALUE(RIGHT(M$49,2))&gt;='Data Input 2'!$R18,VALUE(RIGHT(M$49,2))&lt;='Data Input 2'!$T18),'Data Input 2'!$X18,0)</f>
        <v>0</v>
      </c>
      <c r="N60" s="140">
        <f>IF(AND(VALUE(RIGHT(N$49,2))&gt;='Data Input 2'!$R18,VALUE(RIGHT(N$49,2))&lt;='Data Input 2'!$T18),'Data Input 2'!$X18,0)</f>
        <v>0</v>
      </c>
      <c r="O60" s="140">
        <f>IF(AND(VALUE(RIGHT(O$49,2))&gt;='Data Input 2'!$R18,VALUE(RIGHT(O$49,2))&lt;='Data Input 2'!$T18),'Data Input 2'!$X18,0)</f>
        <v>0</v>
      </c>
      <c r="P60" s="140">
        <f>IF(AND(VALUE(RIGHT(P$49,2))&gt;='Data Input 2'!$R18,VALUE(RIGHT(P$49,2))&lt;='Data Input 2'!$T18),'Data Input 2'!$X18,0)</f>
        <v>0</v>
      </c>
      <c r="Q60" s="140">
        <f>IF(AND(VALUE(RIGHT(Q$49,2))&gt;='Data Input 2'!$R18,VALUE(RIGHT(Q$49,2))&lt;='Data Input 2'!$T18),'Data Input 2'!$X18,0)</f>
        <v>0</v>
      </c>
      <c r="R60" s="140">
        <f>IF(AND(VALUE(RIGHT(R$49,2))&gt;='Data Input 2'!$R18,VALUE(RIGHT(R$49,2))&lt;='Data Input 2'!$T18),'Data Input 2'!$X18,0)</f>
        <v>0</v>
      </c>
      <c r="S60" s="140">
        <f>IF(AND(VALUE(RIGHT(S$49,2))&gt;='Data Input 2'!$R18,VALUE(RIGHT(S$49,2))&lt;='Data Input 2'!$T18),'Data Input 2'!$X18,0)</f>
        <v>0</v>
      </c>
      <c r="T60" s="140">
        <f>IF(AND(VALUE(RIGHT(T$49,2))&gt;='Data Input 2'!$R18,VALUE(RIGHT(T$49,2))&lt;='Data Input 2'!$T18),'Data Input 2'!$X18,0)</f>
        <v>0</v>
      </c>
      <c r="U60" s="140">
        <f>IF(AND(VALUE(RIGHT(U$49,2))&gt;='Data Input 2'!$R18,VALUE(RIGHT(U$49,2))&lt;='Data Input 2'!$T18),'Data Input 2'!$X18,0)</f>
        <v>0</v>
      </c>
      <c r="V60" s="140">
        <f>IF(AND(VALUE(RIGHT(V$49,2))&gt;='Data Input 2'!$R18,VALUE(RIGHT(V$49,2))&lt;='Data Input 2'!$T18),'Data Input 2'!$X18,0)</f>
        <v>0</v>
      </c>
      <c r="W60" s="140">
        <f>IF(AND(VALUE(RIGHT(W$49,2))&gt;='Data Input 2'!$R18,VALUE(RIGHT(W$49,2))&lt;='Data Input 2'!$T18),'Data Input 2'!$X18,0)</f>
        <v>0</v>
      </c>
      <c r="X60" s="176">
        <f>IF(AND(VALUE(RIGHT(X$49,2))&gt;='Data Input 2'!$R18,VALUE(RIGHT(X$49,2))&lt;='Data Input 2'!$T18),'Data Input 2'!$X18,0)</f>
        <v>0</v>
      </c>
      <c r="Y60" s="176">
        <f>IF(AND(VALUE(RIGHT(Y$49,2))&gt;='Data Input 2'!$R18,VALUE(RIGHT(Y$49,2))&lt;='Data Input 2'!$T18),'Data Input 2'!$X18,0)</f>
        <v>0</v>
      </c>
      <c r="Z60" s="141">
        <f t="shared" si="48"/>
        <v>0</v>
      </c>
      <c r="AA60" s="51" t="str">
        <f>IF('Data Input 2'!$K18="Capital Reserves",(IF(VALUE(RIGHT(starting_fiscal_year,2))+1&lt;=VALUE(RIGHT('Data Input 2'!$C18,2)),"FY"&amp;VALUE(RIGHT(starting_fiscal_year,2))+1,"")),"")</f>
        <v/>
      </c>
      <c r="AB60" s="51" t="str">
        <f>IF(AA60="","",IF(VALUE(RIGHT(AA60,2))+1&lt;=VALUE(RIGHT('Data Input 2'!$C18,2)),"FY"&amp;VALUE(RIGHT(AA60,2))+1,""))</f>
        <v/>
      </c>
      <c r="AC60" s="51" t="str">
        <f>IF(AB60="","",IF(VALUE(RIGHT(AB60,2))+1&lt;=VALUE(RIGHT('Data Input 2'!$C18,2)),"FY"&amp;VALUE(RIGHT(AB60,2))+1,""))</f>
        <v/>
      </c>
      <c r="AD60" s="51" t="str">
        <f>IF(AC60="","",IF(VALUE(RIGHT(AC60,2))+1&lt;=VALUE(RIGHT('Data Input 2'!$C18,2)),"FY"&amp;VALUE(RIGHT(AC60,2))+1,""))</f>
        <v/>
      </c>
      <c r="AE60" s="51" t="str">
        <f>IF(AD60="","",IF(VALUE(RIGHT(AD60,2))+1&lt;=VALUE(RIGHT('Data Input 2'!$C18,2)),"FY"&amp;VALUE(RIGHT(AD60,2))+1,""))</f>
        <v/>
      </c>
      <c r="AF60" s="51" t="str">
        <f>IF(AE60="","",IF(VALUE(RIGHT(AE60,2))+1&lt;=VALUE(RIGHT('Data Input 2'!$C18,2)),"FY"&amp;VALUE(RIGHT(AE60,2))+1,""))</f>
        <v/>
      </c>
      <c r="AG60" s="51" t="str">
        <f>IF(AF60="","",IF(VALUE(RIGHT(AF60,2))+1&lt;=VALUE(RIGHT('Data Input 2'!$C18,2)),"FY"&amp;VALUE(RIGHT(AF60,2))+1,""))</f>
        <v/>
      </c>
      <c r="AH60" s="51" t="str">
        <f>IF(AG60="","",IF(VALUE(RIGHT(AG60,2))+1&lt;=VALUE(RIGHT('Data Input 2'!$C18,2)),"FY"&amp;VALUE(RIGHT(AG60,2))+1,""))</f>
        <v/>
      </c>
      <c r="AI60" s="51" t="str">
        <f>IF(AH60="","",IF(VALUE(RIGHT(AH60,2))+1&lt;=VALUE(RIGHT('Data Input 2'!$C18,2)),"FY"&amp;VALUE(RIGHT(AH60,2))+1,""))</f>
        <v/>
      </c>
      <c r="AJ60" s="51" t="str">
        <f>IF(AI60="","",IF(VALUE(RIGHT(AI60,2))+1&lt;=VALUE(RIGHT('Data Input 2'!$C18,2)),"FY"&amp;VALUE(RIGHT(AI60,2))+1,""))</f>
        <v/>
      </c>
      <c r="AK60" s="51" t="str">
        <f>IF(AJ60="","",IF(VALUE(RIGHT(AJ60,2))+1&lt;=VALUE(RIGHT('Data Input 2'!$C18,2)),"FY"&amp;VALUE(RIGHT(AJ60,2))+1,""))</f>
        <v/>
      </c>
      <c r="AL60" s="51" t="str">
        <f>IF(AK60="","",IF(VALUE(RIGHT(AK60,2))+1&lt;=VALUE(RIGHT('Data Input 2'!$C18,2)),"FY"&amp;VALUE(RIGHT(AK60,2))+1,""))</f>
        <v/>
      </c>
      <c r="AM60" s="51" t="str">
        <f>IF(AL60="","",IF(VALUE(RIGHT(AL60,2))+1&lt;=VALUE(RIGHT('Data Input 2'!$C18,2)),"FY"&amp;VALUE(RIGHT(AL60,2))+1,""))</f>
        <v/>
      </c>
      <c r="AN60" s="51" t="str">
        <f>IF(AM60="","",IF(VALUE(RIGHT(AM60,2))+1&lt;=VALUE(RIGHT('Data Input 2'!$C18,2)),"FY"&amp;VALUE(RIGHT(AM60,2))+1,""))</f>
        <v/>
      </c>
      <c r="AO60" s="51" t="str">
        <f>IF(AN60="","",IF(VALUE(RIGHT(AN60,2))+1&lt;=VALUE(RIGHT('Data Input 2'!$C18,2)),"FY"&amp;VALUE(RIGHT(AN60,2))+1,""))</f>
        <v/>
      </c>
      <c r="AP60" s="51" t="str">
        <f>IF(AO60="","",IF(VALUE(RIGHT(AO60,2))+1&lt;=VALUE(RIGHT('Data Input 2'!$C18,2)),"FY"&amp;VALUE(RIGHT(AO60,2))+1,""))</f>
        <v/>
      </c>
      <c r="AQ60" s="51" t="str">
        <f>IF(AP60="","",IF(VALUE(RIGHT(AP60,2))+1&lt;=VALUE(RIGHT('Data Input 2'!$C18,2)),"FY"&amp;VALUE(RIGHT(AP60,2))+1,""))</f>
        <v/>
      </c>
      <c r="AR60" s="51" t="str">
        <f>IF(AQ60="","",IF(VALUE(RIGHT(AQ60,2))+1&lt;=VALUE(RIGHT('Data Input 2'!$C18,2)),"FY"&amp;VALUE(RIGHT(AQ60,2))+1,""))</f>
        <v/>
      </c>
      <c r="AS60" s="51" t="str">
        <f>IF(AR60="","",IF(VALUE(RIGHT(AR60,2))+1&lt;=VALUE(RIGHT('Data Input 2'!$C18,2)),"FY"&amp;VALUE(RIGHT(AR60,2))+1,""))</f>
        <v/>
      </c>
      <c r="AT60" s="51" t="str">
        <f>IF(AS60="","",IF(VALUE(RIGHT(AS60,2))+1&lt;=VALUE(RIGHT('Data Input 2'!$C18,2)),"FY"&amp;VALUE(RIGHT(AS60,2))+1,""))</f>
        <v/>
      </c>
      <c r="AU60" s="51"/>
    </row>
    <row r="61" spans="2:47" ht="14.45" customHeight="1" x14ac:dyDescent="0.2">
      <c r="B61" s="196" t="str">
        <f>IF('Data Input 2'!B19&lt;&gt;0,'Data Input 2'!B19,"")</f>
        <v/>
      </c>
      <c r="C61" s="139"/>
      <c r="D61" s="140">
        <f>IF(AND(VALUE(RIGHT(D$49,2))&gt;='Data Input 2'!$R19,VALUE(RIGHT(D$49,2))&lt;='Data Input 2'!$T19),'Data Input 2'!$X19,0)</f>
        <v>0</v>
      </c>
      <c r="E61" s="140">
        <f>IF(AND(VALUE(RIGHT(E$49,2))&gt;='Data Input 2'!$R19,VALUE(RIGHT(E$49,2))&lt;='Data Input 2'!$T19),'Data Input 2'!$X19,0)</f>
        <v>0</v>
      </c>
      <c r="F61" s="140">
        <f>IF(AND(VALUE(RIGHT(F$49,2))&gt;='Data Input 2'!$R19,VALUE(RIGHT(F$49,2))&lt;='Data Input 2'!$T19),'Data Input 2'!$X19,0)</f>
        <v>0</v>
      </c>
      <c r="G61" s="140">
        <f>IF(AND(VALUE(RIGHT(G$49,2))&gt;='Data Input 2'!$R19,VALUE(RIGHT(G$49,2))&lt;='Data Input 2'!$T19),'Data Input 2'!$X19,0)</f>
        <v>0</v>
      </c>
      <c r="H61" s="140">
        <f>IF(AND(VALUE(RIGHT(H$49,2))&gt;='Data Input 2'!$R19,VALUE(RIGHT(H$49,2))&lt;='Data Input 2'!$T19),'Data Input 2'!$X19,0)</f>
        <v>0</v>
      </c>
      <c r="I61" s="140">
        <f>IF(AND(VALUE(RIGHT(I$49,2))&gt;='Data Input 2'!$R19,VALUE(RIGHT(I$49,2))&lt;='Data Input 2'!$T19),'Data Input 2'!$X19,0)</f>
        <v>0</v>
      </c>
      <c r="J61" s="140">
        <f>IF(AND(VALUE(RIGHT(J$49,2))&gt;='Data Input 2'!$R19,VALUE(RIGHT(J$49,2))&lt;='Data Input 2'!$T19),'Data Input 2'!$X19,0)</f>
        <v>0</v>
      </c>
      <c r="K61" s="140">
        <f>IF(AND(VALUE(RIGHT(K$49,2))&gt;='Data Input 2'!$R19,VALUE(RIGHT(K$49,2))&lt;='Data Input 2'!$T19),'Data Input 2'!$X19,0)</f>
        <v>0</v>
      </c>
      <c r="L61" s="140">
        <f>IF(AND(VALUE(RIGHT(L$49,2))&gt;='Data Input 2'!$R19,VALUE(RIGHT(L$49,2))&lt;='Data Input 2'!$T19),'Data Input 2'!$X19,0)</f>
        <v>0</v>
      </c>
      <c r="M61" s="140">
        <f>IF(AND(VALUE(RIGHT(M$49,2))&gt;='Data Input 2'!$R19,VALUE(RIGHT(M$49,2))&lt;='Data Input 2'!$T19),'Data Input 2'!$X19,0)</f>
        <v>0</v>
      </c>
      <c r="N61" s="140">
        <f>IF(AND(VALUE(RIGHT(N$49,2))&gt;='Data Input 2'!$R19,VALUE(RIGHT(N$49,2))&lt;='Data Input 2'!$T19),'Data Input 2'!$X19,0)</f>
        <v>0</v>
      </c>
      <c r="O61" s="140">
        <f>IF(AND(VALUE(RIGHT(O$49,2))&gt;='Data Input 2'!$R19,VALUE(RIGHT(O$49,2))&lt;='Data Input 2'!$T19),'Data Input 2'!$X19,0)</f>
        <v>0</v>
      </c>
      <c r="P61" s="140">
        <f>IF(AND(VALUE(RIGHT(P$49,2))&gt;='Data Input 2'!$R19,VALUE(RIGHT(P$49,2))&lt;='Data Input 2'!$T19),'Data Input 2'!$X19,0)</f>
        <v>0</v>
      </c>
      <c r="Q61" s="140">
        <f>IF(AND(VALUE(RIGHT(Q$49,2))&gt;='Data Input 2'!$R19,VALUE(RIGHT(Q$49,2))&lt;='Data Input 2'!$T19),'Data Input 2'!$X19,0)</f>
        <v>0</v>
      </c>
      <c r="R61" s="140">
        <f>IF(AND(VALUE(RIGHT(R$49,2))&gt;='Data Input 2'!$R19,VALUE(RIGHT(R$49,2))&lt;='Data Input 2'!$T19),'Data Input 2'!$X19,0)</f>
        <v>0</v>
      </c>
      <c r="S61" s="140">
        <f>IF(AND(VALUE(RIGHT(S$49,2))&gt;='Data Input 2'!$R19,VALUE(RIGHT(S$49,2))&lt;='Data Input 2'!$T19),'Data Input 2'!$X19,0)</f>
        <v>0</v>
      </c>
      <c r="T61" s="140">
        <f>IF(AND(VALUE(RIGHT(T$49,2))&gt;='Data Input 2'!$R19,VALUE(RIGHT(T$49,2))&lt;='Data Input 2'!$T19),'Data Input 2'!$X19,0)</f>
        <v>0</v>
      </c>
      <c r="U61" s="140">
        <f>IF(AND(VALUE(RIGHT(U$49,2))&gt;='Data Input 2'!$R19,VALUE(RIGHT(U$49,2))&lt;='Data Input 2'!$T19),'Data Input 2'!$X19,0)</f>
        <v>0</v>
      </c>
      <c r="V61" s="140">
        <f>IF(AND(VALUE(RIGHT(V$49,2))&gt;='Data Input 2'!$R19,VALUE(RIGHT(V$49,2))&lt;='Data Input 2'!$T19),'Data Input 2'!$X19,0)</f>
        <v>0</v>
      </c>
      <c r="W61" s="140">
        <f>IF(AND(VALUE(RIGHT(W$49,2))&gt;='Data Input 2'!$R19,VALUE(RIGHT(W$49,2))&lt;='Data Input 2'!$T19),'Data Input 2'!$X19,0)</f>
        <v>0</v>
      </c>
      <c r="X61" s="176">
        <f>IF(AND(VALUE(RIGHT(X$49,2))&gt;='Data Input 2'!$R19,VALUE(RIGHT(X$49,2))&lt;='Data Input 2'!$T19),'Data Input 2'!$X19,0)</f>
        <v>0</v>
      </c>
      <c r="Y61" s="176">
        <f>IF(AND(VALUE(RIGHT(Y$49,2))&gt;='Data Input 2'!$R19,VALUE(RIGHT(Y$49,2))&lt;='Data Input 2'!$T19),'Data Input 2'!$X19,0)</f>
        <v>0</v>
      </c>
      <c r="Z61" s="141">
        <f t="shared" si="48"/>
        <v>0</v>
      </c>
      <c r="AA61" s="51" t="str">
        <f>IF('Data Input 2'!$K19="Capital Reserves",(IF(VALUE(RIGHT(starting_fiscal_year,2))+1&lt;=VALUE(RIGHT('Data Input 2'!$C19,2)),"FY"&amp;VALUE(RIGHT(starting_fiscal_year,2))+1,"")),"")</f>
        <v/>
      </c>
      <c r="AB61" s="51" t="str">
        <f>IF(AA61="","",IF(VALUE(RIGHT(AA61,2))+1&lt;=VALUE(RIGHT('Data Input 2'!$C19,2)),"FY"&amp;VALUE(RIGHT(AA61,2))+1,""))</f>
        <v/>
      </c>
      <c r="AC61" s="51" t="str">
        <f>IF(AB61="","",IF(VALUE(RIGHT(AB61,2))+1&lt;=VALUE(RIGHT('Data Input 2'!$C19,2)),"FY"&amp;VALUE(RIGHT(AB61,2))+1,""))</f>
        <v/>
      </c>
      <c r="AD61" s="51" t="str">
        <f>IF(AC61="","",IF(VALUE(RIGHT(AC61,2))+1&lt;=VALUE(RIGHT('Data Input 2'!$C19,2)),"FY"&amp;VALUE(RIGHT(AC61,2))+1,""))</f>
        <v/>
      </c>
      <c r="AE61" s="51" t="str">
        <f>IF(AD61="","",IF(VALUE(RIGHT(AD61,2))+1&lt;=VALUE(RIGHT('Data Input 2'!$C19,2)),"FY"&amp;VALUE(RIGHT(AD61,2))+1,""))</f>
        <v/>
      </c>
      <c r="AF61" s="51" t="str">
        <f>IF(AE61="","",IF(VALUE(RIGHT(AE61,2))+1&lt;=VALUE(RIGHT('Data Input 2'!$C19,2)),"FY"&amp;VALUE(RIGHT(AE61,2))+1,""))</f>
        <v/>
      </c>
      <c r="AG61" s="51" t="str">
        <f>IF(AF61="","",IF(VALUE(RIGHT(AF61,2))+1&lt;=VALUE(RIGHT('Data Input 2'!$C19,2)),"FY"&amp;VALUE(RIGHT(AF61,2))+1,""))</f>
        <v/>
      </c>
      <c r="AH61" s="51" t="str">
        <f>IF(AG61="","",IF(VALUE(RIGHT(AG61,2))+1&lt;=VALUE(RIGHT('Data Input 2'!$C19,2)),"FY"&amp;VALUE(RIGHT(AG61,2))+1,""))</f>
        <v/>
      </c>
      <c r="AI61" s="51" t="str">
        <f>IF(AH61="","",IF(VALUE(RIGHT(AH61,2))+1&lt;=VALUE(RIGHT('Data Input 2'!$C19,2)),"FY"&amp;VALUE(RIGHT(AH61,2))+1,""))</f>
        <v/>
      </c>
      <c r="AJ61" s="51" t="str">
        <f>IF(AI61="","",IF(VALUE(RIGHT(AI61,2))+1&lt;=VALUE(RIGHT('Data Input 2'!$C19,2)),"FY"&amp;VALUE(RIGHT(AI61,2))+1,""))</f>
        <v/>
      </c>
      <c r="AK61" s="51" t="str">
        <f>IF(AJ61="","",IF(VALUE(RIGHT(AJ61,2))+1&lt;=VALUE(RIGHT('Data Input 2'!$C19,2)),"FY"&amp;VALUE(RIGHT(AJ61,2))+1,""))</f>
        <v/>
      </c>
      <c r="AL61" s="51" t="str">
        <f>IF(AK61="","",IF(VALUE(RIGHT(AK61,2))+1&lt;=VALUE(RIGHT('Data Input 2'!$C19,2)),"FY"&amp;VALUE(RIGHT(AK61,2))+1,""))</f>
        <v/>
      </c>
      <c r="AM61" s="51" t="str">
        <f>IF(AL61="","",IF(VALUE(RIGHT(AL61,2))+1&lt;=VALUE(RIGHT('Data Input 2'!$C19,2)),"FY"&amp;VALUE(RIGHT(AL61,2))+1,""))</f>
        <v/>
      </c>
      <c r="AN61" s="51" t="str">
        <f>IF(AM61="","",IF(VALUE(RIGHT(AM61,2))+1&lt;=VALUE(RIGHT('Data Input 2'!$C19,2)),"FY"&amp;VALUE(RIGHT(AM61,2))+1,""))</f>
        <v/>
      </c>
      <c r="AO61" s="51" t="str">
        <f>IF(AN61="","",IF(VALUE(RIGHT(AN61,2))+1&lt;=VALUE(RIGHT('Data Input 2'!$C19,2)),"FY"&amp;VALUE(RIGHT(AN61,2))+1,""))</f>
        <v/>
      </c>
      <c r="AP61" s="51" t="str">
        <f>IF(AO61="","",IF(VALUE(RIGHT(AO61,2))+1&lt;=VALUE(RIGHT('Data Input 2'!$C19,2)),"FY"&amp;VALUE(RIGHT(AO61,2))+1,""))</f>
        <v/>
      </c>
      <c r="AQ61" s="51" t="str">
        <f>IF(AP61="","",IF(VALUE(RIGHT(AP61,2))+1&lt;=VALUE(RIGHT('Data Input 2'!$C19,2)),"FY"&amp;VALUE(RIGHT(AP61,2))+1,""))</f>
        <v/>
      </c>
      <c r="AR61" s="51" t="str">
        <f>IF(AQ61="","",IF(VALUE(RIGHT(AQ61,2))+1&lt;=VALUE(RIGHT('Data Input 2'!$C19,2)),"FY"&amp;VALUE(RIGHT(AQ61,2))+1,""))</f>
        <v/>
      </c>
      <c r="AS61" s="51" t="str">
        <f>IF(AR61="","",IF(VALUE(RIGHT(AR61,2))+1&lt;=VALUE(RIGHT('Data Input 2'!$C19,2)),"FY"&amp;VALUE(RIGHT(AR61,2))+1,""))</f>
        <v/>
      </c>
      <c r="AT61" s="51" t="str">
        <f>IF(AS61="","",IF(VALUE(RIGHT(AS61,2))+1&lt;=VALUE(RIGHT('Data Input 2'!$C19,2)),"FY"&amp;VALUE(RIGHT(AS61,2))+1,""))</f>
        <v/>
      </c>
      <c r="AU61" s="51"/>
    </row>
    <row r="62" spans="2:47" ht="14.45" customHeight="1" x14ac:dyDescent="0.2">
      <c r="B62" s="196" t="str">
        <f>IF('Data Input 2'!B20&lt;&gt;0,'Data Input 2'!B20,"")</f>
        <v/>
      </c>
      <c r="C62" s="139"/>
      <c r="D62" s="140">
        <f>IF(AND(VALUE(RIGHT(D$49,2))&gt;='Data Input 2'!$R20,VALUE(RIGHT(D$49,2))&lt;='Data Input 2'!$T20),'Data Input 2'!$X20,0)</f>
        <v>0</v>
      </c>
      <c r="E62" s="140">
        <f>IF(AND(VALUE(RIGHT(E$49,2))&gt;='Data Input 2'!$R20,VALUE(RIGHT(E$49,2))&lt;='Data Input 2'!$T20),'Data Input 2'!$X20,0)</f>
        <v>0</v>
      </c>
      <c r="F62" s="140">
        <f>IF(AND(VALUE(RIGHT(F$49,2))&gt;='Data Input 2'!$R20,VALUE(RIGHT(F$49,2))&lt;='Data Input 2'!$T20),'Data Input 2'!$X20,0)</f>
        <v>0</v>
      </c>
      <c r="G62" s="140">
        <f>IF(AND(VALUE(RIGHT(G$49,2))&gt;='Data Input 2'!$R20,VALUE(RIGHT(G$49,2))&lt;='Data Input 2'!$T20),'Data Input 2'!$X20,0)</f>
        <v>0</v>
      </c>
      <c r="H62" s="140">
        <f>IF(AND(VALUE(RIGHT(H$49,2))&gt;='Data Input 2'!$R20,VALUE(RIGHT(H$49,2))&lt;='Data Input 2'!$T20),'Data Input 2'!$X20,0)</f>
        <v>0</v>
      </c>
      <c r="I62" s="140">
        <f>IF(AND(VALUE(RIGHT(I$49,2))&gt;='Data Input 2'!$R20,VALUE(RIGHT(I$49,2))&lt;='Data Input 2'!$T20),'Data Input 2'!$X20,0)</f>
        <v>0</v>
      </c>
      <c r="J62" s="140">
        <f>IF(AND(VALUE(RIGHT(J$49,2))&gt;='Data Input 2'!$R20,VALUE(RIGHT(J$49,2))&lt;='Data Input 2'!$T20),'Data Input 2'!$X20,0)</f>
        <v>0</v>
      </c>
      <c r="K62" s="140">
        <f>IF(AND(VALUE(RIGHT(K$49,2))&gt;='Data Input 2'!$R20,VALUE(RIGHT(K$49,2))&lt;='Data Input 2'!$T20),'Data Input 2'!$X20,0)</f>
        <v>0</v>
      </c>
      <c r="L62" s="140">
        <f>IF(AND(VALUE(RIGHT(L$49,2))&gt;='Data Input 2'!$R20,VALUE(RIGHT(L$49,2))&lt;='Data Input 2'!$T20),'Data Input 2'!$X20,0)</f>
        <v>0</v>
      </c>
      <c r="M62" s="140">
        <f>IF(AND(VALUE(RIGHT(M$49,2))&gt;='Data Input 2'!$R20,VALUE(RIGHT(M$49,2))&lt;='Data Input 2'!$T20),'Data Input 2'!$X20,0)</f>
        <v>0</v>
      </c>
      <c r="N62" s="140">
        <f>IF(AND(VALUE(RIGHT(N$49,2))&gt;='Data Input 2'!$R20,VALUE(RIGHT(N$49,2))&lt;='Data Input 2'!$T20),'Data Input 2'!$X20,0)</f>
        <v>0</v>
      </c>
      <c r="O62" s="140">
        <f>IF(AND(VALUE(RIGHT(O$49,2))&gt;='Data Input 2'!$R20,VALUE(RIGHT(O$49,2))&lt;='Data Input 2'!$T20),'Data Input 2'!$X20,0)</f>
        <v>0</v>
      </c>
      <c r="P62" s="140">
        <f>IF(AND(VALUE(RIGHT(P$49,2))&gt;='Data Input 2'!$R20,VALUE(RIGHT(P$49,2))&lt;='Data Input 2'!$T20),'Data Input 2'!$X20,0)</f>
        <v>0</v>
      </c>
      <c r="Q62" s="140">
        <f>IF(AND(VALUE(RIGHT(Q$49,2))&gt;='Data Input 2'!$R20,VALUE(RIGHT(Q$49,2))&lt;='Data Input 2'!$T20),'Data Input 2'!$X20,0)</f>
        <v>0</v>
      </c>
      <c r="R62" s="140">
        <f>IF(AND(VALUE(RIGHT(R$49,2))&gt;='Data Input 2'!$R20,VALUE(RIGHT(R$49,2))&lt;='Data Input 2'!$T20),'Data Input 2'!$X20,0)</f>
        <v>0</v>
      </c>
      <c r="S62" s="140">
        <f>IF(AND(VALUE(RIGHT(S$49,2))&gt;='Data Input 2'!$R20,VALUE(RIGHT(S$49,2))&lt;='Data Input 2'!$T20),'Data Input 2'!$X20,0)</f>
        <v>0</v>
      </c>
      <c r="T62" s="140">
        <f>IF(AND(VALUE(RIGHT(T$49,2))&gt;='Data Input 2'!$R20,VALUE(RIGHT(T$49,2))&lt;='Data Input 2'!$T20),'Data Input 2'!$X20,0)</f>
        <v>0</v>
      </c>
      <c r="U62" s="140">
        <f>IF(AND(VALUE(RIGHT(U$49,2))&gt;='Data Input 2'!$R20,VALUE(RIGHT(U$49,2))&lt;='Data Input 2'!$T20),'Data Input 2'!$X20,0)</f>
        <v>0</v>
      </c>
      <c r="V62" s="140">
        <f>IF(AND(VALUE(RIGHT(V$49,2))&gt;='Data Input 2'!$R20,VALUE(RIGHT(V$49,2))&lt;='Data Input 2'!$T20),'Data Input 2'!$X20,0)</f>
        <v>0</v>
      </c>
      <c r="W62" s="140">
        <f>IF(AND(VALUE(RIGHT(W$49,2))&gt;='Data Input 2'!$R20,VALUE(RIGHT(W$49,2))&lt;='Data Input 2'!$T20),'Data Input 2'!$X20,0)</f>
        <v>0</v>
      </c>
      <c r="X62" s="176">
        <f>IF(AND(VALUE(RIGHT(X$49,2))&gt;='Data Input 2'!$R20,VALUE(RIGHT(X$49,2))&lt;='Data Input 2'!$T20),'Data Input 2'!$X20,0)</f>
        <v>0</v>
      </c>
      <c r="Y62" s="176">
        <f>IF(AND(VALUE(RIGHT(Y$49,2))&gt;='Data Input 2'!$R20,VALUE(RIGHT(Y$49,2))&lt;='Data Input 2'!$T20),'Data Input 2'!$X20,0)</f>
        <v>0</v>
      </c>
      <c r="Z62" s="141">
        <f t="shared" si="48"/>
        <v>0</v>
      </c>
      <c r="AA62" s="51" t="str">
        <f>IF('Data Input 2'!$K20="Capital Reserves",(IF(VALUE(RIGHT(starting_fiscal_year,2))+1&lt;=VALUE(RIGHT('Data Input 2'!$C20,2)),"FY"&amp;VALUE(RIGHT(starting_fiscal_year,2))+1,"")),"")</f>
        <v/>
      </c>
      <c r="AB62" s="51" t="str">
        <f>IF(AA62="","",IF(VALUE(RIGHT(AA62,2))+1&lt;=VALUE(RIGHT('Data Input 2'!$C20,2)),"FY"&amp;VALUE(RIGHT(AA62,2))+1,""))</f>
        <v/>
      </c>
      <c r="AC62" s="51" t="str">
        <f>IF(AB62="","",IF(VALUE(RIGHT(AB62,2))+1&lt;=VALUE(RIGHT('Data Input 2'!$C20,2)),"FY"&amp;VALUE(RIGHT(AB62,2))+1,""))</f>
        <v/>
      </c>
      <c r="AD62" s="51" t="str">
        <f>IF(AC62="","",IF(VALUE(RIGHT(AC62,2))+1&lt;=VALUE(RIGHT('Data Input 2'!$C20,2)),"FY"&amp;VALUE(RIGHT(AC62,2))+1,""))</f>
        <v/>
      </c>
      <c r="AE62" s="51" t="str">
        <f>IF(AD62="","",IF(VALUE(RIGHT(AD62,2))+1&lt;=VALUE(RIGHT('Data Input 2'!$C20,2)),"FY"&amp;VALUE(RIGHT(AD62,2))+1,""))</f>
        <v/>
      </c>
      <c r="AF62" s="51" t="str">
        <f>IF(AE62="","",IF(VALUE(RIGHT(AE62,2))+1&lt;=VALUE(RIGHT('Data Input 2'!$C20,2)),"FY"&amp;VALUE(RIGHT(AE62,2))+1,""))</f>
        <v/>
      </c>
      <c r="AG62" s="51" t="str">
        <f>IF(AF62="","",IF(VALUE(RIGHT(AF62,2))+1&lt;=VALUE(RIGHT('Data Input 2'!$C20,2)),"FY"&amp;VALUE(RIGHT(AF62,2))+1,""))</f>
        <v/>
      </c>
      <c r="AH62" s="51" t="str">
        <f>IF(AG62="","",IF(VALUE(RIGHT(AG62,2))+1&lt;=VALUE(RIGHT('Data Input 2'!$C20,2)),"FY"&amp;VALUE(RIGHT(AG62,2))+1,""))</f>
        <v/>
      </c>
      <c r="AI62" s="51" t="str">
        <f>IF(AH62="","",IF(VALUE(RIGHT(AH62,2))+1&lt;=VALUE(RIGHT('Data Input 2'!$C20,2)),"FY"&amp;VALUE(RIGHT(AH62,2))+1,""))</f>
        <v/>
      </c>
      <c r="AJ62" s="51" t="str">
        <f>IF(AI62="","",IF(VALUE(RIGHT(AI62,2))+1&lt;=VALUE(RIGHT('Data Input 2'!$C20,2)),"FY"&amp;VALUE(RIGHT(AI62,2))+1,""))</f>
        <v/>
      </c>
      <c r="AK62" s="51" t="str">
        <f>IF(AJ62="","",IF(VALUE(RIGHT(AJ62,2))+1&lt;=VALUE(RIGHT('Data Input 2'!$C20,2)),"FY"&amp;VALUE(RIGHT(AJ62,2))+1,""))</f>
        <v/>
      </c>
      <c r="AL62" s="51" t="str">
        <f>IF(AK62="","",IF(VALUE(RIGHT(AK62,2))+1&lt;=VALUE(RIGHT('Data Input 2'!$C20,2)),"FY"&amp;VALUE(RIGHT(AK62,2))+1,""))</f>
        <v/>
      </c>
      <c r="AM62" s="51" t="str">
        <f>IF(AL62="","",IF(VALUE(RIGHT(AL62,2))+1&lt;=VALUE(RIGHT('Data Input 2'!$C20,2)),"FY"&amp;VALUE(RIGHT(AL62,2))+1,""))</f>
        <v/>
      </c>
      <c r="AN62" s="51" t="str">
        <f>IF(AM62="","",IF(VALUE(RIGHT(AM62,2))+1&lt;=VALUE(RIGHT('Data Input 2'!$C20,2)),"FY"&amp;VALUE(RIGHT(AM62,2))+1,""))</f>
        <v/>
      </c>
      <c r="AO62" s="51" t="str">
        <f>IF(AN62="","",IF(VALUE(RIGHT(AN62,2))+1&lt;=VALUE(RIGHT('Data Input 2'!$C20,2)),"FY"&amp;VALUE(RIGHT(AN62,2))+1,""))</f>
        <v/>
      </c>
      <c r="AP62" s="51" t="str">
        <f>IF(AO62="","",IF(VALUE(RIGHT(AO62,2))+1&lt;=VALUE(RIGHT('Data Input 2'!$C20,2)),"FY"&amp;VALUE(RIGHT(AO62,2))+1,""))</f>
        <v/>
      </c>
      <c r="AQ62" s="51" t="str">
        <f>IF(AP62="","",IF(VALUE(RIGHT(AP62,2))+1&lt;=VALUE(RIGHT('Data Input 2'!$C20,2)),"FY"&amp;VALUE(RIGHT(AP62,2))+1,""))</f>
        <v/>
      </c>
      <c r="AR62" s="51" t="str">
        <f>IF(AQ62="","",IF(VALUE(RIGHT(AQ62,2))+1&lt;=VALUE(RIGHT('Data Input 2'!$C20,2)),"FY"&amp;VALUE(RIGHT(AQ62,2))+1,""))</f>
        <v/>
      </c>
      <c r="AS62" s="51" t="str">
        <f>IF(AR62="","",IF(VALUE(RIGHT(AR62,2))+1&lt;=VALUE(RIGHT('Data Input 2'!$C20,2)),"FY"&amp;VALUE(RIGHT(AR62,2))+1,""))</f>
        <v/>
      </c>
      <c r="AT62" s="51" t="str">
        <f>IF(AS62="","",IF(VALUE(RIGHT(AS62,2))+1&lt;=VALUE(RIGHT('Data Input 2'!$C20,2)),"FY"&amp;VALUE(RIGHT(AS62,2))+1,""))</f>
        <v/>
      </c>
      <c r="AU62" s="51"/>
    </row>
    <row r="63" spans="2:47" ht="14.45" customHeight="1" x14ac:dyDescent="0.2">
      <c r="B63" s="196" t="str">
        <f>IF('Data Input 2'!B21&lt;&gt;0,'Data Input 2'!B21,"")</f>
        <v/>
      </c>
      <c r="C63" s="139"/>
      <c r="D63" s="140">
        <f>IF(AND(VALUE(RIGHT(D$49,2))&gt;='Data Input 2'!$R21,VALUE(RIGHT(D$49,2))&lt;='Data Input 2'!$T21),'Data Input 2'!$X21,0)</f>
        <v>0</v>
      </c>
      <c r="E63" s="140">
        <f>IF(AND(VALUE(RIGHT(E$49,2))&gt;='Data Input 2'!$R21,VALUE(RIGHT(E$49,2))&lt;='Data Input 2'!$T21),'Data Input 2'!$X21,0)</f>
        <v>0</v>
      </c>
      <c r="F63" s="140">
        <f>IF(AND(VALUE(RIGHT(F$49,2))&gt;='Data Input 2'!$R21,VALUE(RIGHT(F$49,2))&lt;='Data Input 2'!$T21),'Data Input 2'!$X21,0)</f>
        <v>0</v>
      </c>
      <c r="G63" s="140">
        <f>IF(AND(VALUE(RIGHT(G$49,2))&gt;='Data Input 2'!$R21,VALUE(RIGHT(G$49,2))&lt;='Data Input 2'!$T21),'Data Input 2'!$X21,0)</f>
        <v>0</v>
      </c>
      <c r="H63" s="140">
        <f>IF(AND(VALUE(RIGHT(H$49,2))&gt;='Data Input 2'!$R21,VALUE(RIGHT(H$49,2))&lt;='Data Input 2'!$T21),'Data Input 2'!$X21,0)</f>
        <v>0</v>
      </c>
      <c r="I63" s="140">
        <f>IF(AND(VALUE(RIGHT(I$49,2))&gt;='Data Input 2'!$R21,VALUE(RIGHT(I$49,2))&lt;='Data Input 2'!$T21),'Data Input 2'!$X21,0)</f>
        <v>0</v>
      </c>
      <c r="J63" s="140">
        <f>IF(AND(VALUE(RIGHT(J$49,2))&gt;='Data Input 2'!$R21,VALUE(RIGHT(J$49,2))&lt;='Data Input 2'!$T21),'Data Input 2'!$X21,0)</f>
        <v>0</v>
      </c>
      <c r="K63" s="140">
        <f>IF(AND(VALUE(RIGHT(K$49,2))&gt;='Data Input 2'!$R21,VALUE(RIGHT(K$49,2))&lt;='Data Input 2'!$T21),'Data Input 2'!$X21,0)</f>
        <v>0</v>
      </c>
      <c r="L63" s="140">
        <f>IF(AND(VALUE(RIGHT(L$49,2))&gt;='Data Input 2'!$R21,VALUE(RIGHT(L$49,2))&lt;='Data Input 2'!$T21),'Data Input 2'!$X21,0)</f>
        <v>0</v>
      </c>
      <c r="M63" s="140">
        <f>IF(AND(VALUE(RIGHT(M$49,2))&gt;='Data Input 2'!$R21,VALUE(RIGHT(M$49,2))&lt;='Data Input 2'!$T21),'Data Input 2'!$X21,0)</f>
        <v>0</v>
      </c>
      <c r="N63" s="140">
        <f>IF(AND(VALUE(RIGHT(N$49,2))&gt;='Data Input 2'!$R21,VALUE(RIGHT(N$49,2))&lt;='Data Input 2'!$T21),'Data Input 2'!$X21,0)</f>
        <v>0</v>
      </c>
      <c r="O63" s="140">
        <f>IF(AND(VALUE(RIGHT(O$49,2))&gt;='Data Input 2'!$R21,VALUE(RIGHT(O$49,2))&lt;='Data Input 2'!$T21),'Data Input 2'!$X21,0)</f>
        <v>0</v>
      </c>
      <c r="P63" s="140">
        <f>IF(AND(VALUE(RIGHT(P$49,2))&gt;='Data Input 2'!$R21,VALUE(RIGHT(P$49,2))&lt;='Data Input 2'!$T21),'Data Input 2'!$X21,0)</f>
        <v>0</v>
      </c>
      <c r="Q63" s="140">
        <f>IF(AND(VALUE(RIGHT(Q$49,2))&gt;='Data Input 2'!$R21,VALUE(RIGHT(Q$49,2))&lt;='Data Input 2'!$T21),'Data Input 2'!$X21,0)</f>
        <v>0</v>
      </c>
      <c r="R63" s="140">
        <f>IF(AND(VALUE(RIGHT(R$49,2))&gt;='Data Input 2'!$R21,VALUE(RIGHT(R$49,2))&lt;='Data Input 2'!$T21),'Data Input 2'!$X21,0)</f>
        <v>0</v>
      </c>
      <c r="S63" s="140">
        <f>IF(AND(VALUE(RIGHT(S$49,2))&gt;='Data Input 2'!$R21,VALUE(RIGHT(S$49,2))&lt;='Data Input 2'!$T21),'Data Input 2'!$X21,0)</f>
        <v>0</v>
      </c>
      <c r="T63" s="140">
        <f>IF(AND(VALUE(RIGHT(T$49,2))&gt;='Data Input 2'!$R21,VALUE(RIGHT(T$49,2))&lt;='Data Input 2'!$T21),'Data Input 2'!$X21,0)</f>
        <v>0</v>
      </c>
      <c r="U63" s="140">
        <f>IF(AND(VALUE(RIGHT(U$49,2))&gt;='Data Input 2'!$R21,VALUE(RIGHT(U$49,2))&lt;='Data Input 2'!$T21),'Data Input 2'!$X21,0)</f>
        <v>0</v>
      </c>
      <c r="V63" s="140">
        <f>IF(AND(VALUE(RIGHT(V$49,2))&gt;='Data Input 2'!$R21,VALUE(RIGHT(V$49,2))&lt;='Data Input 2'!$T21),'Data Input 2'!$X21,0)</f>
        <v>0</v>
      </c>
      <c r="W63" s="140">
        <f>IF(AND(VALUE(RIGHT(W$49,2))&gt;='Data Input 2'!$R21,VALUE(RIGHT(W$49,2))&lt;='Data Input 2'!$T21),'Data Input 2'!$X21,0)</f>
        <v>0</v>
      </c>
      <c r="X63" s="176">
        <f>IF(AND(VALUE(RIGHT(X$49,2))&gt;='Data Input 2'!$R21,VALUE(RIGHT(X$49,2))&lt;='Data Input 2'!$T21),'Data Input 2'!$X21,0)</f>
        <v>0</v>
      </c>
      <c r="Y63" s="176">
        <f>IF(AND(VALUE(RIGHT(Y$49,2))&gt;='Data Input 2'!$R21,VALUE(RIGHT(Y$49,2))&lt;='Data Input 2'!$T21),'Data Input 2'!$X21,0)</f>
        <v>0</v>
      </c>
      <c r="Z63" s="141">
        <f t="shared" si="48"/>
        <v>0</v>
      </c>
      <c r="AA63" s="51" t="str">
        <f>IF('Data Input 2'!$K21="Capital Reserves",(IF(VALUE(RIGHT(starting_fiscal_year,2))+1&lt;=VALUE(RIGHT('Data Input 2'!$C21,2)),"FY"&amp;VALUE(RIGHT(starting_fiscal_year,2))+1,"")),"")</f>
        <v/>
      </c>
      <c r="AB63" s="51" t="str">
        <f>IF(AA63="","",IF(VALUE(RIGHT(AA63,2))+1&lt;=VALUE(RIGHT('Data Input 2'!$C21,2)),"FY"&amp;VALUE(RIGHT(AA63,2))+1,""))</f>
        <v/>
      </c>
      <c r="AC63" s="51" t="str">
        <f>IF(AB63="","",IF(VALUE(RIGHT(AB63,2))+1&lt;=VALUE(RIGHT('Data Input 2'!$C21,2)),"FY"&amp;VALUE(RIGHT(AB63,2))+1,""))</f>
        <v/>
      </c>
      <c r="AD63" s="51" t="str">
        <f>IF(AC63="","",IF(VALUE(RIGHT(AC63,2))+1&lt;=VALUE(RIGHT('Data Input 2'!$C21,2)),"FY"&amp;VALUE(RIGHT(AC63,2))+1,""))</f>
        <v/>
      </c>
      <c r="AE63" s="51" t="str">
        <f>IF(AD63="","",IF(VALUE(RIGHT(AD63,2))+1&lt;=VALUE(RIGHT('Data Input 2'!$C21,2)),"FY"&amp;VALUE(RIGHT(AD63,2))+1,""))</f>
        <v/>
      </c>
      <c r="AF63" s="51" t="str">
        <f>IF(AE63="","",IF(VALUE(RIGHT(AE63,2))+1&lt;=VALUE(RIGHT('Data Input 2'!$C21,2)),"FY"&amp;VALUE(RIGHT(AE63,2))+1,""))</f>
        <v/>
      </c>
      <c r="AG63" s="51" t="str">
        <f>IF(AF63="","",IF(VALUE(RIGHT(AF63,2))+1&lt;=VALUE(RIGHT('Data Input 2'!$C21,2)),"FY"&amp;VALUE(RIGHT(AF63,2))+1,""))</f>
        <v/>
      </c>
      <c r="AH63" s="51" t="str">
        <f>IF(AG63="","",IF(VALUE(RIGHT(AG63,2))+1&lt;=VALUE(RIGHT('Data Input 2'!$C21,2)),"FY"&amp;VALUE(RIGHT(AG63,2))+1,""))</f>
        <v/>
      </c>
      <c r="AI63" s="51" t="str">
        <f>IF(AH63="","",IF(VALUE(RIGHT(AH63,2))+1&lt;=VALUE(RIGHT('Data Input 2'!$C21,2)),"FY"&amp;VALUE(RIGHT(AH63,2))+1,""))</f>
        <v/>
      </c>
      <c r="AJ63" s="51" t="str">
        <f>IF(AI63="","",IF(VALUE(RIGHT(AI63,2))+1&lt;=VALUE(RIGHT('Data Input 2'!$C21,2)),"FY"&amp;VALUE(RIGHT(AI63,2))+1,""))</f>
        <v/>
      </c>
      <c r="AK63" s="51" t="str">
        <f>IF(AJ63="","",IF(VALUE(RIGHT(AJ63,2))+1&lt;=VALUE(RIGHT('Data Input 2'!$C21,2)),"FY"&amp;VALUE(RIGHT(AJ63,2))+1,""))</f>
        <v/>
      </c>
      <c r="AL63" s="51" t="str">
        <f>IF(AK63="","",IF(VALUE(RIGHT(AK63,2))+1&lt;=VALUE(RIGHT('Data Input 2'!$C21,2)),"FY"&amp;VALUE(RIGHT(AK63,2))+1,""))</f>
        <v/>
      </c>
      <c r="AM63" s="51" t="str">
        <f>IF(AL63="","",IF(VALUE(RIGHT(AL63,2))+1&lt;=VALUE(RIGHT('Data Input 2'!$C21,2)),"FY"&amp;VALUE(RIGHT(AL63,2))+1,""))</f>
        <v/>
      </c>
      <c r="AN63" s="51" t="str">
        <f>IF(AM63="","",IF(VALUE(RIGHT(AM63,2))+1&lt;=VALUE(RIGHT('Data Input 2'!$C21,2)),"FY"&amp;VALUE(RIGHT(AM63,2))+1,""))</f>
        <v/>
      </c>
      <c r="AO63" s="51" t="str">
        <f>IF(AN63="","",IF(VALUE(RIGHT(AN63,2))+1&lt;=VALUE(RIGHT('Data Input 2'!$C21,2)),"FY"&amp;VALUE(RIGHT(AN63,2))+1,""))</f>
        <v/>
      </c>
      <c r="AP63" s="51" t="str">
        <f>IF(AO63="","",IF(VALUE(RIGHT(AO63,2))+1&lt;=VALUE(RIGHT('Data Input 2'!$C21,2)),"FY"&amp;VALUE(RIGHT(AO63,2))+1,""))</f>
        <v/>
      </c>
      <c r="AQ63" s="51" t="str">
        <f>IF(AP63="","",IF(VALUE(RIGHT(AP63,2))+1&lt;=VALUE(RIGHT('Data Input 2'!$C21,2)),"FY"&amp;VALUE(RIGHT(AP63,2))+1,""))</f>
        <v/>
      </c>
      <c r="AR63" s="51" t="str">
        <f>IF(AQ63="","",IF(VALUE(RIGHT(AQ63,2))+1&lt;=VALUE(RIGHT('Data Input 2'!$C21,2)),"FY"&amp;VALUE(RIGHT(AQ63,2))+1,""))</f>
        <v/>
      </c>
      <c r="AS63" s="51" t="str">
        <f>IF(AR63="","",IF(VALUE(RIGHT(AR63,2))+1&lt;=VALUE(RIGHT('Data Input 2'!$C21,2)),"FY"&amp;VALUE(RIGHT(AR63,2))+1,""))</f>
        <v/>
      </c>
      <c r="AT63" s="51" t="str">
        <f>IF(AS63="","",IF(VALUE(RIGHT(AS63,2))+1&lt;=VALUE(RIGHT('Data Input 2'!$C21,2)),"FY"&amp;VALUE(RIGHT(AS63,2))+1,""))</f>
        <v/>
      </c>
      <c r="AU63" s="51"/>
    </row>
    <row r="64" spans="2:47" ht="14.25" customHeight="1" x14ac:dyDescent="0.2">
      <c r="B64" s="196" t="str">
        <f>IF('Data Input 2'!B22&lt;&gt;0,'Data Input 2'!B22,"")</f>
        <v/>
      </c>
      <c r="C64" s="139"/>
      <c r="D64" s="140">
        <f>IF(AND(VALUE(RIGHT(D$49,2))&gt;='Data Input 2'!$R22,VALUE(RIGHT(D$49,2))&lt;='Data Input 2'!$T22),'Data Input 2'!$X22,0)</f>
        <v>0</v>
      </c>
      <c r="E64" s="140">
        <f>IF(AND(VALUE(RIGHT(E$49,2))&gt;='Data Input 2'!$R22,VALUE(RIGHT(E$49,2))&lt;='Data Input 2'!$T22),'Data Input 2'!$X22,0)</f>
        <v>0</v>
      </c>
      <c r="F64" s="140">
        <f>IF(AND(VALUE(RIGHT(F$49,2))&gt;='Data Input 2'!$R22,VALUE(RIGHT(F$49,2))&lt;='Data Input 2'!$T22),'Data Input 2'!$X22,0)</f>
        <v>0</v>
      </c>
      <c r="G64" s="140">
        <f>IF(AND(VALUE(RIGHT(G$49,2))&gt;='Data Input 2'!$R22,VALUE(RIGHT(G$49,2))&lt;='Data Input 2'!$T22),'Data Input 2'!$X22,0)</f>
        <v>0</v>
      </c>
      <c r="H64" s="140">
        <f>IF(AND(VALUE(RIGHT(H$49,2))&gt;='Data Input 2'!$R22,VALUE(RIGHT(H$49,2))&lt;='Data Input 2'!$T22),'Data Input 2'!$X22,0)</f>
        <v>0</v>
      </c>
      <c r="I64" s="140">
        <f>IF(AND(VALUE(RIGHT(I$49,2))&gt;='Data Input 2'!$R22,VALUE(RIGHT(I$49,2))&lt;='Data Input 2'!$T22),'Data Input 2'!$X22,0)</f>
        <v>0</v>
      </c>
      <c r="J64" s="140">
        <f>IF(AND(VALUE(RIGHT(J$49,2))&gt;='Data Input 2'!$R22,VALUE(RIGHT(J$49,2))&lt;='Data Input 2'!$T22),'Data Input 2'!$X22,0)</f>
        <v>0</v>
      </c>
      <c r="K64" s="140">
        <f>IF(AND(VALUE(RIGHT(K$49,2))&gt;='Data Input 2'!$R22,VALUE(RIGHT(K$49,2))&lt;='Data Input 2'!$T22),'Data Input 2'!$X22,0)</f>
        <v>0</v>
      </c>
      <c r="L64" s="140">
        <f>IF(AND(VALUE(RIGHT(L$49,2))&gt;='Data Input 2'!$R22,VALUE(RIGHT(L$49,2))&lt;='Data Input 2'!$T22),'Data Input 2'!$X22,0)</f>
        <v>0</v>
      </c>
      <c r="M64" s="140">
        <f>IF(AND(VALUE(RIGHT(M$49,2))&gt;='Data Input 2'!$R22,VALUE(RIGHT(M$49,2))&lt;='Data Input 2'!$T22),'Data Input 2'!$X22,0)</f>
        <v>0</v>
      </c>
      <c r="N64" s="140">
        <f>IF(AND(VALUE(RIGHT(N$49,2))&gt;='Data Input 2'!$R22,VALUE(RIGHT(N$49,2))&lt;='Data Input 2'!$T22),'Data Input 2'!$X22,0)</f>
        <v>0</v>
      </c>
      <c r="O64" s="140">
        <f>IF(AND(VALUE(RIGHT(O$49,2))&gt;='Data Input 2'!$R22,VALUE(RIGHT(O$49,2))&lt;='Data Input 2'!$T22),'Data Input 2'!$X22,0)</f>
        <v>0</v>
      </c>
      <c r="P64" s="140">
        <f>IF(AND(VALUE(RIGHT(P$49,2))&gt;='Data Input 2'!$R22,VALUE(RIGHT(P$49,2))&lt;='Data Input 2'!$T22),'Data Input 2'!$X22,0)</f>
        <v>0</v>
      </c>
      <c r="Q64" s="140">
        <f>IF(AND(VALUE(RIGHT(Q$49,2))&gt;='Data Input 2'!$R22,VALUE(RIGHT(Q$49,2))&lt;='Data Input 2'!$T22),'Data Input 2'!$X22,0)</f>
        <v>0</v>
      </c>
      <c r="R64" s="140">
        <f>IF(AND(VALUE(RIGHT(R$49,2))&gt;='Data Input 2'!$R22,VALUE(RIGHT(R$49,2))&lt;='Data Input 2'!$T22),'Data Input 2'!$X22,0)</f>
        <v>0</v>
      </c>
      <c r="S64" s="140">
        <f>IF(AND(VALUE(RIGHT(S$49,2))&gt;='Data Input 2'!$R22,VALUE(RIGHT(S$49,2))&lt;='Data Input 2'!$T22),'Data Input 2'!$X22,0)</f>
        <v>0</v>
      </c>
      <c r="T64" s="140">
        <f>IF(AND(VALUE(RIGHT(T$49,2))&gt;='Data Input 2'!$R22,VALUE(RIGHT(T$49,2))&lt;='Data Input 2'!$T22),'Data Input 2'!$X22,0)</f>
        <v>0</v>
      </c>
      <c r="U64" s="140">
        <f>IF(AND(VALUE(RIGHT(U$49,2))&gt;='Data Input 2'!$R22,VALUE(RIGHT(U$49,2))&lt;='Data Input 2'!$T22),'Data Input 2'!$X22,0)</f>
        <v>0</v>
      </c>
      <c r="V64" s="140">
        <f>IF(AND(VALUE(RIGHT(V$49,2))&gt;='Data Input 2'!$R22,VALUE(RIGHT(V$49,2))&lt;='Data Input 2'!$T22),'Data Input 2'!$X22,0)</f>
        <v>0</v>
      </c>
      <c r="W64" s="140">
        <f>IF(AND(VALUE(RIGHT(W$49,2))&gt;='Data Input 2'!$R22,VALUE(RIGHT(W$49,2))&lt;='Data Input 2'!$T22),'Data Input 2'!$X22,0)</f>
        <v>0</v>
      </c>
      <c r="X64" s="176">
        <f>IF(AND(VALUE(RIGHT(X$49,2))&gt;='Data Input 2'!$R22,VALUE(RIGHT(X$49,2))&lt;='Data Input 2'!$T22),'Data Input 2'!$X22,0)</f>
        <v>0</v>
      </c>
      <c r="Y64" s="176">
        <f>IF(AND(VALUE(RIGHT(Y$49,2))&gt;='Data Input 2'!$R22,VALUE(RIGHT(Y$49,2))&lt;='Data Input 2'!$T22),'Data Input 2'!$X22,0)</f>
        <v>0</v>
      </c>
      <c r="Z64" s="141">
        <f t="shared" si="48"/>
        <v>0</v>
      </c>
      <c r="AA64" s="51" t="str">
        <f>IF('Data Input 2'!$K22="Capital Reserves",(IF(VALUE(RIGHT(starting_fiscal_year,2))+1&lt;=VALUE(RIGHT('Data Input 2'!$C22,2)),"FY"&amp;VALUE(RIGHT(starting_fiscal_year,2))+1,"")),"")</f>
        <v/>
      </c>
      <c r="AB64" s="51" t="str">
        <f>IF(AA64="","",IF(VALUE(RIGHT(AA64,2))+1&lt;=VALUE(RIGHT('Data Input 2'!$C22,2)),"FY"&amp;VALUE(RIGHT(AA64,2))+1,""))</f>
        <v/>
      </c>
      <c r="AC64" s="51" t="str">
        <f>IF(AB64="","",IF(VALUE(RIGHT(AB64,2))+1&lt;=VALUE(RIGHT('Data Input 2'!$C22,2)),"FY"&amp;VALUE(RIGHT(AB64,2))+1,""))</f>
        <v/>
      </c>
      <c r="AD64" s="51" t="str">
        <f>IF(AC64="","",IF(VALUE(RIGHT(AC64,2))+1&lt;=VALUE(RIGHT('Data Input 2'!$C22,2)),"FY"&amp;VALUE(RIGHT(AC64,2))+1,""))</f>
        <v/>
      </c>
      <c r="AE64" s="51" t="str">
        <f>IF(AD64="","",IF(VALUE(RIGHT(AD64,2))+1&lt;=VALUE(RIGHT('Data Input 2'!$C22,2)),"FY"&amp;VALUE(RIGHT(AD64,2))+1,""))</f>
        <v/>
      </c>
      <c r="AF64" s="51" t="str">
        <f>IF(AE64="","",IF(VALUE(RIGHT(AE64,2))+1&lt;=VALUE(RIGHT('Data Input 2'!$C22,2)),"FY"&amp;VALUE(RIGHT(AE64,2))+1,""))</f>
        <v/>
      </c>
      <c r="AG64" s="51" t="str">
        <f>IF(AF64="","",IF(VALUE(RIGHT(AF64,2))+1&lt;=VALUE(RIGHT('Data Input 2'!$C22,2)),"FY"&amp;VALUE(RIGHT(AF64,2))+1,""))</f>
        <v/>
      </c>
      <c r="AH64" s="51" t="str">
        <f>IF(AG64="","",IF(VALUE(RIGHT(AG64,2))+1&lt;=VALUE(RIGHT('Data Input 2'!$C22,2)),"FY"&amp;VALUE(RIGHT(AG64,2))+1,""))</f>
        <v/>
      </c>
      <c r="AI64" s="51" t="str">
        <f>IF(AH64="","",IF(VALUE(RIGHT(AH64,2))+1&lt;=VALUE(RIGHT('Data Input 2'!$C22,2)),"FY"&amp;VALUE(RIGHT(AH64,2))+1,""))</f>
        <v/>
      </c>
      <c r="AJ64" s="51" t="str">
        <f>IF(AI64="","",IF(VALUE(RIGHT(AI64,2))+1&lt;=VALUE(RIGHT('Data Input 2'!$C22,2)),"FY"&amp;VALUE(RIGHT(AI64,2))+1,""))</f>
        <v/>
      </c>
      <c r="AK64" s="51" t="str">
        <f>IF(AJ64="","",IF(VALUE(RIGHT(AJ64,2))+1&lt;=VALUE(RIGHT('Data Input 2'!$C22,2)),"FY"&amp;VALUE(RIGHT(AJ64,2))+1,""))</f>
        <v/>
      </c>
      <c r="AL64" s="51" t="str">
        <f>IF(AK64="","",IF(VALUE(RIGHT(AK64,2))+1&lt;=VALUE(RIGHT('Data Input 2'!$C22,2)),"FY"&amp;VALUE(RIGHT(AK64,2))+1,""))</f>
        <v/>
      </c>
      <c r="AM64" s="51" t="str">
        <f>IF(AL64="","",IF(VALUE(RIGHT(AL64,2))+1&lt;=VALUE(RIGHT('Data Input 2'!$C22,2)),"FY"&amp;VALUE(RIGHT(AL64,2))+1,""))</f>
        <v/>
      </c>
      <c r="AN64" s="51" t="str">
        <f>IF(AM64="","",IF(VALUE(RIGHT(AM64,2))+1&lt;=VALUE(RIGHT('Data Input 2'!$C22,2)),"FY"&amp;VALUE(RIGHT(AM64,2))+1,""))</f>
        <v/>
      </c>
      <c r="AO64" s="51" t="str">
        <f>IF(AN64="","",IF(VALUE(RIGHT(AN64,2))+1&lt;=VALUE(RIGHT('Data Input 2'!$C22,2)),"FY"&amp;VALUE(RIGHT(AN64,2))+1,""))</f>
        <v/>
      </c>
      <c r="AP64" s="51" t="str">
        <f>IF(AO64="","",IF(VALUE(RIGHT(AO64,2))+1&lt;=VALUE(RIGHT('Data Input 2'!$C22,2)),"FY"&amp;VALUE(RIGHT(AO64,2))+1,""))</f>
        <v/>
      </c>
      <c r="AQ64" s="51" t="str">
        <f>IF(AP64="","",IF(VALUE(RIGHT(AP64,2))+1&lt;=VALUE(RIGHT('Data Input 2'!$C22,2)),"FY"&amp;VALUE(RIGHT(AP64,2))+1,""))</f>
        <v/>
      </c>
      <c r="AR64" s="51" t="str">
        <f>IF(AQ64="","",IF(VALUE(RIGHT(AQ64,2))+1&lt;=VALUE(RIGHT('Data Input 2'!$C22,2)),"FY"&amp;VALUE(RIGHT(AQ64,2))+1,""))</f>
        <v/>
      </c>
      <c r="AS64" s="51" t="str">
        <f>IF(AR64="","",IF(VALUE(RIGHT(AR64,2))+1&lt;=VALUE(RIGHT('Data Input 2'!$C22,2)),"FY"&amp;VALUE(RIGHT(AR64,2))+1,""))</f>
        <v/>
      </c>
      <c r="AT64" s="51" t="str">
        <f>IF(AS64="","",IF(VALUE(RIGHT(AS64,2))+1&lt;=VALUE(RIGHT('Data Input 2'!$C22,2)),"FY"&amp;VALUE(RIGHT(AS64,2))+1,""))</f>
        <v/>
      </c>
      <c r="AU64" s="51"/>
    </row>
    <row r="65" spans="2:47" x14ac:dyDescent="0.2">
      <c r="B65" s="196" t="str">
        <f>IF('Data Input 2'!B23&lt;&gt;0,'Data Input 2'!B23,"")</f>
        <v/>
      </c>
      <c r="C65" s="139"/>
      <c r="D65" s="140">
        <f>IF(AND(VALUE(RIGHT(D$49,2))&gt;='Data Input 2'!$R23,VALUE(RIGHT(D$49,2))&lt;='Data Input 2'!$T23),'Data Input 2'!$X23,0)</f>
        <v>0</v>
      </c>
      <c r="E65" s="140">
        <f>IF(AND(VALUE(RIGHT(E$49,2))&gt;='Data Input 2'!$R23,VALUE(RIGHT(E$49,2))&lt;='Data Input 2'!$T23),'Data Input 2'!$X23,0)</f>
        <v>0</v>
      </c>
      <c r="F65" s="140">
        <f>IF(AND(VALUE(RIGHT(F$49,2))&gt;='Data Input 2'!$R23,VALUE(RIGHT(F$49,2))&lt;='Data Input 2'!$T23),'Data Input 2'!$X23,0)</f>
        <v>0</v>
      </c>
      <c r="G65" s="140">
        <f>IF(AND(VALUE(RIGHT(G$49,2))&gt;='Data Input 2'!$R23,VALUE(RIGHT(G$49,2))&lt;='Data Input 2'!$T23),'Data Input 2'!$X23,0)</f>
        <v>0</v>
      </c>
      <c r="H65" s="140">
        <f>IF(AND(VALUE(RIGHT(H$49,2))&gt;='Data Input 2'!$R23,VALUE(RIGHT(H$49,2))&lt;='Data Input 2'!$T23),'Data Input 2'!$X23,0)</f>
        <v>0</v>
      </c>
      <c r="I65" s="140">
        <f>IF(AND(VALUE(RIGHT(I$49,2))&gt;='Data Input 2'!$R23,VALUE(RIGHT(I$49,2))&lt;='Data Input 2'!$T23),'Data Input 2'!$X23,0)</f>
        <v>0</v>
      </c>
      <c r="J65" s="140">
        <f>IF(AND(VALUE(RIGHT(J$49,2))&gt;='Data Input 2'!$R23,VALUE(RIGHT(J$49,2))&lt;='Data Input 2'!$T23),'Data Input 2'!$X23,0)</f>
        <v>0</v>
      </c>
      <c r="K65" s="140">
        <f>IF(AND(VALUE(RIGHT(K$49,2))&gt;='Data Input 2'!$R23,VALUE(RIGHT(K$49,2))&lt;='Data Input 2'!$T23),'Data Input 2'!$X23,0)</f>
        <v>0</v>
      </c>
      <c r="L65" s="140">
        <f>IF(AND(VALUE(RIGHT(L$49,2))&gt;='Data Input 2'!$R23,VALUE(RIGHT(L$49,2))&lt;='Data Input 2'!$T23),'Data Input 2'!$X23,0)</f>
        <v>0</v>
      </c>
      <c r="M65" s="140">
        <f>IF(AND(VALUE(RIGHT(M$49,2))&gt;='Data Input 2'!$R23,VALUE(RIGHT(M$49,2))&lt;='Data Input 2'!$T23),'Data Input 2'!$X23,0)</f>
        <v>0</v>
      </c>
      <c r="N65" s="140">
        <f>IF(AND(VALUE(RIGHT(N$49,2))&gt;='Data Input 2'!$R23,VALUE(RIGHT(N$49,2))&lt;='Data Input 2'!$T23),'Data Input 2'!$X23,0)</f>
        <v>0</v>
      </c>
      <c r="O65" s="140">
        <f>IF(AND(VALUE(RIGHT(O$49,2))&gt;='Data Input 2'!$R23,VALUE(RIGHT(O$49,2))&lt;='Data Input 2'!$T23),'Data Input 2'!$X23,0)</f>
        <v>0</v>
      </c>
      <c r="P65" s="140">
        <f>IF(AND(VALUE(RIGHT(P$49,2))&gt;='Data Input 2'!$R23,VALUE(RIGHT(P$49,2))&lt;='Data Input 2'!$T23),'Data Input 2'!$X23,0)</f>
        <v>0</v>
      </c>
      <c r="Q65" s="140">
        <f>IF(AND(VALUE(RIGHT(Q$49,2))&gt;='Data Input 2'!$R23,VALUE(RIGHT(Q$49,2))&lt;='Data Input 2'!$T23),'Data Input 2'!$X23,0)</f>
        <v>0</v>
      </c>
      <c r="R65" s="140">
        <f>IF(AND(VALUE(RIGHT(R$49,2))&gt;='Data Input 2'!$R23,VALUE(RIGHT(R$49,2))&lt;='Data Input 2'!$T23),'Data Input 2'!$X23,0)</f>
        <v>0</v>
      </c>
      <c r="S65" s="140">
        <f>IF(AND(VALUE(RIGHT(S$49,2))&gt;='Data Input 2'!$R23,VALUE(RIGHT(S$49,2))&lt;='Data Input 2'!$T23),'Data Input 2'!$X23,0)</f>
        <v>0</v>
      </c>
      <c r="T65" s="140">
        <f>IF(AND(VALUE(RIGHT(T$49,2))&gt;='Data Input 2'!$R23,VALUE(RIGHT(T$49,2))&lt;='Data Input 2'!$T23),'Data Input 2'!$X23,0)</f>
        <v>0</v>
      </c>
      <c r="U65" s="140">
        <f>IF(AND(VALUE(RIGHT(U$49,2))&gt;='Data Input 2'!$R23,VALUE(RIGHT(U$49,2))&lt;='Data Input 2'!$T23),'Data Input 2'!$X23,0)</f>
        <v>0</v>
      </c>
      <c r="V65" s="140">
        <f>IF(AND(VALUE(RIGHT(V$49,2))&gt;='Data Input 2'!$R23,VALUE(RIGHT(V$49,2))&lt;='Data Input 2'!$T23),'Data Input 2'!$X23,0)</f>
        <v>0</v>
      </c>
      <c r="W65" s="140">
        <f>IF(AND(VALUE(RIGHT(W$49,2))&gt;='Data Input 2'!$R23,VALUE(RIGHT(W$49,2))&lt;='Data Input 2'!$T23),'Data Input 2'!$X23,0)</f>
        <v>0</v>
      </c>
      <c r="X65" s="176">
        <f>IF(AND(VALUE(RIGHT(X$49,2))&gt;='Data Input 2'!$R23,VALUE(RIGHT(X$49,2))&lt;='Data Input 2'!$T23),'Data Input 2'!$X23,0)</f>
        <v>0</v>
      </c>
      <c r="Y65" s="176">
        <f>IF(AND(VALUE(RIGHT(Y$49,2))&gt;='Data Input 2'!$R23,VALUE(RIGHT(Y$49,2))&lt;='Data Input 2'!$T23),'Data Input 2'!$X23,0)</f>
        <v>0</v>
      </c>
      <c r="Z65" s="141">
        <f t="shared" si="48"/>
        <v>0</v>
      </c>
      <c r="AA65" s="51" t="str">
        <f>IF('Data Input 2'!$K23="Capital Reserves",(IF(VALUE(RIGHT(starting_fiscal_year,2))+1&lt;=VALUE(RIGHT('Data Input 2'!$C23,2)),"FY"&amp;VALUE(RIGHT(starting_fiscal_year,2))+1,"")),"")</f>
        <v/>
      </c>
      <c r="AB65" s="51" t="str">
        <f>IF(AA65="","",IF(VALUE(RIGHT(AA65,2))+1&lt;=VALUE(RIGHT('Data Input 2'!$C23,2)),"FY"&amp;VALUE(RIGHT(AA65,2))+1,""))</f>
        <v/>
      </c>
      <c r="AC65" s="51" t="str">
        <f>IF(AB65="","",IF(VALUE(RIGHT(AB65,2))+1&lt;=VALUE(RIGHT('Data Input 2'!$C23,2)),"FY"&amp;VALUE(RIGHT(AB65,2))+1,""))</f>
        <v/>
      </c>
      <c r="AD65" s="51" t="str">
        <f>IF(AC65="","",IF(VALUE(RIGHT(AC65,2))+1&lt;=VALUE(RIGHT('Data Input 2'!$C23,2)),"FY"&amp;VALUE(RIGHT(AC65,2))+1,""))</f>
        <v/>
      </c>
      <c r="AE65" s="51" t="str">
        <f>IF(AD65="","",IF(VALUE(RIGHT(AD65,2))+1&lt;=VALUE(RIGHT('Data Input 2'!$C23,2)),"FY"&amp;VALUE(RIGHT(AD65,2))+1,""))</f>
        <v/>
      </c>
      <c r="AF65" s="51" t="str">
        <f>IF(AE65="","",IF(VALUE(RIGHT(AE65,2))+1&lt;=VALUE(RIGHT('Data Input 2'!$C23,2)),"FY"&amp;VALUE(RIGHT(AE65,2))+1,""))</f>
        <v/>
      </c>
      <c r="AG65" s="51" t="str">
        <f>IF(AF65="","",IF(VALUE(RIGHT(AF65,2))+1&lt;=VALUE(RIGHT('Data Input 2'!$C23,2)),"FY"&amp;VALUE(RIGHT(AF65,2))+1,""))</f>
        <v/>
      </c>
      <c r="AH65" s="51" t="str">
        <f>IF(AG65="","",IF(VALUE(RIGHT(AG65,2))+1&lt;=VALUE(RIGHT('Data Input 2'!$C23,2)),"FY"&amp;VALUE(RIGHT(AG65,2))+1,""))</f>
        <v/>
      </c>
      <c r="AI65" s="51" t="str">
        <f>IF(AH65="","",IF(VALUE(RIGHT(AH65,2))+1&lt;=VALUE(RIGHT('Data Input 2'!$C23,2)),"FY"&amp;VALUE(RIGHT(AH65,2))+1,""))</f>
        <v/>
      </c>
      <c r="AJ65" s="51" t="str">
        <f>IF(AI65="","",IF(VALUE(RIGHT(AI65,2))+1&lt;=VALUE(RIGHT('Data Input 2'!$C23,2)),"FY"&amp;VALUE(RIGHT(AI65,2))+1,""))</f>
        <v/>
      </c>
      <c r="AK65" s="51" t="str">
        <f>IF(AJ65="","",IF(VALUE(RIGHT(AJ65,2))+1&lt;=VALUE(RIGHT('Data Input 2'!$C23,2)),"FY"&amp;VALUE(RIGHT(AJ65,2))+1,""))</f>
        <v/>
      </c>
      <c r="AL65" s="51" t="str">
        <f>IF(AK65="","",IF(VALUE(RIGHT(AK65,2))+1&lt;=VALUE(RIGHT('Data Input 2'!$C23,2)),"FY"&amp;VALUE(RIGHT(AK65,2))+1,""))</f>
        <v/>
      </c>
      <c r="AM65" s="51" t="str">
        <f>IF(AL65="","",IF(VALUE(RIGHT(AL65,2))+1&lt;=VALUE(RIGHT('Data Input 2'!$C23,2)),"FY"&amp;VALUE(RIGHT(AL65,2))+1,""))</f>
        <v/>
      </c>
      <c r="AN65" s="51" t="str">
        <f>IF(AM65="","",IF(VALUE(RIGHT(AM65,2))+1&lt;=VALUE(RIGHT('Data Input 2'!$C23,2)),"FY"&amp;VALUE(RIGHT(AM65,2))+1,""))</f>
        <v/>
      </c>
      <c r="AO65" s="51" t="str">
        <f>IF(AN65="","",IF(VALUE(RIGHT(AN65,2))+1&lt;=VALUE(RIGHT('Data Input 2'!$C23,2)),"FY"&amp;VALUE(RIGHT(AN65,2))+1,""))</f>
        <v/>
      </c>
      <c r="AP65" s="51" t="str">
        <f>IF(AO65="","",IF(VALUE(RIGHT(AO65,2))+1&lt;=VALUE(RIGHT('Data Input 2'!$C23,2)),"FY"&amp;VALUE(RIGHT(AO65,2))+1,""))</f>
        <v/>
      </c>
      <c r="AQ65" s="51" t="str">
        <f>IF(AP65="","",IF(VALUE(RIGHT(AP65,2))+1&lt;=VALUE(RIGHT('Data Input 2'!$C23,2)),"FY"&amp;VALUE(RIGHT(AP65,2))+1,""))</f>
        <v/>
      </c>
      <c r="AR65" s="51" t="str">
        <f>IF(AQ65="","",IF(VALUE(RIGHT(AQ65,2))+1&lt;=VALUE(RIGHT('Data Input 2'!$C23,2)),"FY"&amp;VALUE(RIGHT(AQ65,2))+1,""))</f>
        <v/>
      </c>
      <c r="AS65" s="51" t="str">
        <f>IF(AR65="","",IF(VALUE(RIGHT(AR65,2))+1&lt;=VALUE(RIGHT('Data Input 2'!$C23,2)),"FY"&amp;VALUE(RIGHT(AR65,2))+1,""))</f>
        <v/>
      </c>
      <c r="AT65" s="51" t="str">
        <f>IF(AS65="","",IF(VALUE(RIGHT(AS65,2))+1&lt;=VALUE(RIGHT('Data Input 2'!$C23,2)),"FY"&amp;VALUE(RIGHT(AS65,2))+1,""))</f>
        <v/>
      </c>
      <c r="AU65" s="51"/>
    </row>
    <row r="66" spans="2:47" x14ac:dyDescent="0.2">
      <c r="B66" s="196" t="str">
        <f>IF('Data Input 2'!B24&lt;&gt;0,'Data Input 2'!B24,"")</f>
        <v/>
      </c>
      <c r="C66" s="139"/>
      <c r="D66" s="140">
        <f>IF(AND(VALUE(RIGHT(D$49,2))&gt;='Data Input 2'!$R24,VALUE(RIGHT(D$49,2))&lt;='Data Input 2'!$T24),'Data Input 2'!$X24,0)</f>
        <v>0</v>
      </c>
      <c r="E66" s="140">
        <f>IF(AND(VALUE(RIGHT(E$49,2))&gt;='Data Input 2'!$R24,VALUE(RIGHT(E$49,2))&lt;='Data Input 2'!$T24),'Data Input 2'!$X24,0)</f>
        <v>0</v>
      </c>
      <c r="F66" s="140">
        <f>IF(AND(VALUE(RIGHT(F$49,2))&gt;='Data Input 2'!$R24,VALUE(RIGHT(F$49,2))&lt;='Data Input 2'!$T24),'Data Input 2'!$X24,0)</f>
        <v>0</v>
      </c>
      <c r="G66" s="140">
        <f>IF(AND(VALUE(RIGHT(G$49,2))&gt;='Data Input 2'!$R24,VALUE(RIGHT(G$49,2))&lt;='Data Input 2'!$T24),'Data Input 2'!$X24,0)</f>
        <v>0</v>
      </c>
      <c r="H66" s="140">
        <f>IF(AND(VALUE(RIGHT(H$49,2))&gt;='Data Input 2'!$R24,VALUE(RIGHT(H$49,2))&lt;='Data Input 2'!$T24),'Data Input 2'!$X24,0)</f>
        <v>0</v>
      </c>
      <c r="I66" s="140">
        <f>IF(AND(VALUE(RIGHT(I$49,2))&gt;='Data Input 2'!$R24,VALUE(RIGHT(I$49,2))&lt;='Data Input 2'!$T24),'Data Input 2'!$X24,0)</f>
        <v>0</v>
      </c>
      <c r="J66" s="140">
        <f>IF(AND(VALUE(RIGHT(J$49,2))&gt;='Data Input 2'!$R24,VALUE(RIGHT(J$49,2))&lt;='Data Input 2'!$T24),'Data Input 2'!$X24,0)</f>
        <v>0</v>
      </c>
      <c r="K66" s="140">
        <f>IF(AND(VALUE(RIGHT(K$49,2))&gt;='Data Input 2'!$R24,VALUE(RIGHT(K$49,2))&lt;='Data Input 2'!$T24),'Data Input 2'!$X24,0)</f>
        <v>0</v>
      </c>
      <c r="L66" s="140">
        <f>IF(AND(VALUE(RIGHT(L$49,2))&gt;='Data Input 2'!$R24,VALUE(RIGHT(L$49,2))&lt;='Data Input 2'!$T24),'Data Input 2'!$X24,0)</f>
        <v>0</v>
      </c>
      <c r="M66" s="140">
        <f>IF(AND(VALUE(RIGHT(M$49,2))&gt;='Data Input 2'!$R24,VALUE(RIGHT(M$49,2))&lt;='Data Input 2'!$T24),'Data Input 2'!$X24,0)</f>
        <v>0</v>
      </c>
      <c r="N66" s="140">
        <f>IF(AND(VALUE(RIGHT(N$49,2))&gt;='Data Input 2'!$R24,VALUE(RIGHT(N$49,2))&lt;='Data Input 2'!$T24),'Data Input 2'!$X24,0)</f>
        <v>0</v>
      </c>
      <c r="O66" s="140">
        <f>IF(AND(VALUE(RIGHT(O$49,2))&gt;='Data Input 2'!$R24,VALUE(RIGHT(O$49,2))&lt;='Data Input 2'!$T24),'Data Input 2'!$X24,0)</f>
        <v>0</v>
      </c>
      <c r="P66" s="140">
        <f>IF(AND(VALUE(RIGHT(P$49,2))&gt;='Data Input 2'!$R24,VALUE(RIGHT(P$49,2))&lt;='Data Input 2'!$T24),'Data Input 2'!$X24,0)</f>
        <v>0</v>
      </c>
      <c r="Q66" s="140">
        <f>IF(AND(VALUE(RIGHT(Q$49,2))&gt;='Data Input 2'!$R24,VALUE(RIGHT(Q$49,2))&lt;='Data Input 2'!$T24),'Data Input 2'!$X24,0)</f>
        <v>0</v>
      </c>
      <c r="R66" s="140">
        <f>IF(AND(VALUE(RIGHT(R$49,2))&gt;='Data Input 2'!$R24,VALUE(RIGHT(R$49,2))&lt;='Data Input 2'!$T24),'Data Input 2'!$X24,0)</f>
        <v>0</v>
      </c>
      <c r="S66" s="140">
        <f>IF(AND(VALUE(RIGHT(S$49,2))&gt;='Data Input 2'!$R24,VALUE(RIGHT(S$49,2))&lt;='Data Input 2'!$T24),'Data Input 2'!$X24,0)</f>
        <v>0</v>
      </c>
      <c r="T66" s="140">
        <f>IF(AND(VALUE(RIGHT(T$49,2))&gt;='Data Input 2'!$R24,VALUE(RIGHT(T$49,2))&lt;='Data Input 2'!$T24),'Data Input 2'!$X24,0)</f>
        <v>0</v>
      </c>
      <c r="U66" s="140">
        <f>IF(AND(VALUE(RIGHT(U$49,2))&gt;='Data Input 2'!$R24,VALUE(RIGHT(U$49,2))&lt;='Data Input 2'!$T24),'Data Input 2'!$X24,0)</f>
        <v>0</v>
      </c>
      <c r="V66" s="140">
        <f>IF(AND(VALUE(RIGHT(V$49,2))&gt;='Data Input 2'!$R24,VALUE(RIGHT(V$49,2))&lt;='Data Input 2'!$T24),'Data Input 2'!$X24,0)</f>
        <v>0</v>
      </c>
      <c r="W66" s="140">
        <f>IF(AND(VALUE(RIGHT(W$49,2))&gt;='Data Input 2'!$R24,VALUE(RIGHT(W$49,2))&lt;='Data Input 2'!$T24),'Data Input 2'!$X24,0)</f>
        <v>0</v>
      </c>
      <c r="X66" s="176">
        <f>IF(AND(VALUE(RIGHT(X$49,2))&gt;='Data Input 2'!$R24,VALUE(RIGHT(X$49,2))&lt;='Data Input 2'!$T24),'Data Input 2'!$X24,0)</f>
        <v>0</v>
      </c>
      <c r="Y66" s="176">
        <f>IF(AND(VALUE(RIGHT(Y$49,2))&gt;='Data Input 2'!$R24,VALUE(RIGHT(Y$49,2))&lt;='Data Input 2'!$T24),'Data Input 2'!$X24,0)</f>
        <v>0</v>
      </c>
      <c r="Z66" s="141">
        <f t="shared" si="48"/>
        <v>0</v>
      </c>
      <c r="AA66" s="51" t="str">
        <f>IF('Data Input 2'!$K24="Capital Reserves",(IF(VALUE(RIGHT(starting_fiscal_year,2))+1&lt;=VALUE(RIGHT('Data Input 2'!$C24,2)),"FY"&amp;VALUE(RIGHT(starting_fiscal_year,2))+1,"")),"")</f>
        <v/>
      </c>
      <c r="AB66" s="51" t="str">
        <f>IF(AA66="","",IF(VALUE(RIGHT(AA66,2))+1&lt;=VALUE(RIGHT('Data Input 2'!$C24,2)),"FY"&amp;VALUE(RIGHT(AA66,2))+1,""))</f>
        <v/>
      </c>
      <c r="AC66" s="51" t="str">
        <f>IF(AB66="","",IF(VALUE(RIGHT(AB66,2))+1&lt;=VALUE(RIGHT('Data Input 2'!$C24,2)),"FY"&amp;VALUE(RIGHT(AB66,2))+1,""))</f>
        <v/>
      </c>
      <c r="AD66" s="51" t="str">
        <f>IF(AC66="","",IF(VALUE(RIGHT(AC66,2))+1&lt;=VALUE(RIGHT('Data Input 2'!$C24,2)),"FY"&amp;VALUE(RIGHT(AC66,2))+1,""))</f>
        <v/>
      </c>
      <c r="AE66" s="51" t="str">
        <f>IF(AD66="","",IF(VALUE(RIGHT(AD66,2))+1&lt;=VALUE(RIGHT('Data Input 2'!$C24,2)),"FY"&amp;VALUE(RIGHT(AD66,2))+1,""))</f>
        <v/>
      </c>
      <c r="AF66" s="51" t="str">
        <f>IF(AE66="","",IF(VALUE(RIGHT(AE66,2))+1&lt;=VALUE(RIGHT('Data Input 2'!$C24,2)),"FY"&amp;VALUE(RIGHT(AE66,2))+1,""))</f>
        <v/>
      </c>
      <c r="AG66" s="51" t="str">
        <f>IF(AF66="","",IF(VALUE(RIGHT(AF66,2))+1&lt;=VALUE(RIGHT('Data Input 2'!$C24,2)),"FY"&amp;VALUE(RIGHT(AF66,2))+1,""))</f>
        <v/>
      </c>
      <c r="AH66" s="51" t="str">
        <f>IF(AG66="","",IF(VALUE(RIGHT(AG66,2))+1&lt;=VALUE(RIGHT('Data Input 2'!$C24,2)),"FY"&amp;VALUE(RIGHT(AG66,2))+1,""))</f>
        <v/>
      </c>
      <c r="AI66" s="51" t="str">
        <f>IF(AH66="","",IF(VALUE(RIGHT(AH66,2))+1&lt;=VALUE(RIGHT('Data Input 2'!$C24,2)),"FY"&amp;VALUE(RIGHT(AH66,2))+1,""))</f>
        <v/>
      </c>
      <c r="AJ66" s="51" t="str">
        <f>IF(AI66="","",IF(VALUE(RIGHT(AI66,2))+1&lt;=VALUE(RIGHT('Data Input 2'!$C24,2)),"FY"&amp;VALUE(RIGHT(AI66,2))+1,""))</f>
        <v/>
      </c>
      <c r="AK66" s="51" t="str">
        <f>IF(AJ66="","",IF(VALUE(RIGHT(AJ66,2))+1&lt;=VALUE(RIGHT('Data Input 2'!$C24,2)),"FY"&amp;VALUE(RIGHT(AJ66,2))+1,""))</f>
        <v/>
      </c>
      <c r="AL66" s="51" t="str">
        <f>IF(AK66="","",IF(VALUE(RIGHT(AK66,2))+1&lt;=VALUE(RIGHT('Data Input 2'!$C24,2)),"FY"&amp;VALUE(RIGHT(AK66,2))+1,""))</f>
        <v/>
      </c>
      <c r="AM66" s="51" t="str">
        <f>IF(AL66="","",IF(VALUE(RIGHT(AL66,2))+1&lt;=VALUE(RIGHT('Data Input 2'!$C24,2)),"FY"&amp;VALUE(RIGHT(AL66,2))+1,""))</f>
        <v/>
      </c>
      <c r="AN66" s="51" t="str">
        <f>IF(AM66="","",IF(VALUE(RIGHT(AM66,2))+1&lt;=VALUE(RIGHT('Data Input 2'!$C24,2)),"FY"&amp;VALUE(RIGHT(AM66,2))+1,""))</f>
        <v/>
      </c>
      <c r="AO66" s="51" t="str">
        <f>IF(AN66="","",IF(VALUE(RIGHT(AN66,2))+1&lt;=VALUE(RIGHT('Data Input 2'!$C24,2)),"FY"&amp;VALUE(RIGHT(AN66,2))+1,""))</f>
        <v/>
      </c>
      <c r="AP66" s="51" t="str">
        <f>IF(AO66="","",IF(VALUE(RIGHT(AO66,2))+1&lt;=VALUE(RIGHT('Data Input 2'!$C24,2)),"FY"&amp;VALUE(RIGHT(AO66,2))+1,""))</f>
        <v/>
      </c>
      <c r="AQ66" s="51" t="str">
        <f>IF(AP66="","",IF(VALUE(RIGHT(AP66,2))+1&lt;=VALUE(RIGHT('Data Input 2'!$C24,2)),"FY"&amp;VALUE(RIGHT(AP66,2))+1,""))</f>
        <v/>
      </c>
      <c r="AR66" s="51" t="str">
        <f>IF(AQ66="","",IF(VALUE(RIGHT(AQ66,2))+1&lt;=VALUE(RIGHT('Data Input 2'!$C24,2)),"FY"&amp;VALUE(RIGHT(AQ66,2))+1,""))</f>
        <v/>
      </c>
      <c r="AS66" s="51" t="str">
        <f>IF(AR66="","",IF(VALUE(RIGHT(AR66,2))+1&lt;=VALUE(RIGHT('Data Input 2'!$C24,2)),"FY"&amp;VALUE(RIGHT(AR66,2))+1,""))</f>
        <v/>
      </c>
      <c r="AT66" s="51" t="str">
        <f>IF(AS66="","",IF(VALUE(RIGHT(AS66,2))+1&lt;=VALUE(RIGHT('Data Input 2'!$C24,2)),"FY"&amp;VALUE(RIGHT(AS66,2))+1,""))</f>
        <v/>
      </c>
      <c r="AU66" s="51"/>
    </row>
    <row r="67" spans="2:47" x14ac:dyDescent="0.2">
      <c r="B67" s="196" t="str">
        <f>IF('Data Input 2'!B25&lt;&gt;0,'Data Input 2'!B25,"")</f>
        <v/>
      </c>
      <c r="C67" s="139"/>
      <c r="D67" s="140">
        <f>IF(AND(VALUE(RIGHT(D$49,2))&gt;='Data Input 2'!$R25,VALUE(RIGHT(D$49,2))&lt;='Data Input 2'!$T25),'Data Input 2'!$X25,0)</f>
        <v>0</v>
      </c>
      <c r="E67" s="140">
        <f>IF(AND(VALUE(RIGHT(E$49,2))&gt;='Data Input 2'!$R25,VALUE(RIGHT(E$49,2))&lt;='Data Input 2'!$T25),'Data Input 2'!$X25,0)</f>
        <v>0</v>
      </c>
      <c r="F67" s="140">
        <f>IF(AND(VALUE(RIGHT(F$49,2))&gt;='Data Input 2'!$R25,VALUE(RIGHT(F$49,2))&lt;='Data Input 2'!$T25),'Data Input 2'!$X25,0)</f>
        <v>0</v>
      </c>
      <c r="G67" s="140">
        <f>IF(AND(VALUE(RIGHT(G$49,2))&gt;='Data Input 2'!$R25,VALUE(RIGHT(G$49,2))&lt;='Data Input 2'!$T25),'Data Input 2'!$X25,0)</f>
        <v>0</v>
      </c>
      <c r="H67" s="140">
        <f>IF(AND(VALUE(RIGHT(H$49,2))&gt;='Data Input 2'!$R25,VALUE(RIGHT(H$49,2))&lt;='Data Input 2'!$T25),'Data Input 2'!$X25,0)</f>
        <v>0</v>
      </c>
      <c r="I67" s="140">
        <f>IF(AND(VALUE(RIGHT(I$49,2))&gt;='Data Input 2'!$R25,VALUE(RIGHT(I$49,2))&lt;='Data Input 2'!$T25),'Data Input 2'!$X25,0)</f>
        <v>0</v>
      </c>
      <c r="J67" s="140">
        <f>IF(AND(VALUE(RIGHT(J$49,2))&gt;='Data Input 2'!$R25,VALUE(RIGHT(J$49,2))&lt;='Data Input 2'!$T25),'Data Input 2'!$X25,0)</f>
        <v>0</v>
      </c>
      <c r="K67" s="140">
        <f>IF(AND(VALUE(RIGHT(K$49,2))&gt;='Data Input 2'!$R25,VALUE(RIGHT(K$49,2))&lt;='Data Input 2'!$T25),'Data Input 2'!$X25,0)</f>
        <v>0</v>
      </c>
      <c r="L67" s="140">
        <f>IF(AND(VALUE(RIGHT(L$49,2))&gt;='Data Input 2'!$R25,VALUE(RIGHT(L$49,2))&lt;='Data Input 2'!$T25),'Data Input 2'!$X25,0)</f>
        <v>0</v>
      </c>
      <c r="M67" s="140">
        <f>IF(AND(VALUE(RIGHT(M$49,2))&gt;='Data Input 2'!$R25,VALUE(RIGHT(M$49,2))&lt;='Data Input 2'!$T25),'Data Input 2'!$X25,0)</f>
        <v>0</v>
      </c>
      <c r="N67" s="140">
        <f>IF(AND(VALUE(RIGHT(N$49,2))&gt;='Data Input 2'!$R25,VALUE(RIGHT(N$49,2))&lt;='Data Input 2'!$T25),'Data Input 2'!$X25,0)</f>
        <v>0</v>
      </c>
      <c r="O67" s="140">
        <f>IF(AND(VALUE(RIGHT(O$49,2))&gt;='Data Input 2'!$R25,VALUE(RIGHT(O$49,2))&lt;='Data Input 2'!$T25),'Data Input 2'!$X25,0)</f>
        <v>0</v>
      </c>
      <c r="P67" s="140">
        <f>IF(AND(VALUE(RIGHT(P$49,2))&gt;='Data Input 2'!$R25,VALUE(RIGHT(P$49,2))&lt;='Data Input 2'!$T25),'Data Input 2'!$X25,0)</f>
        <v>0</v>
      </c>
      <c r="Q67" s="140">
        <f>IF(AND(VALUE(RIGHT(Q$49,2))&gt;='Data Input 2'!$R25,VALUE(RIGHT(Q$49,2))&lt;='Data Input 2'!$T25),'Data Input 2'!$X25,0)</f>
        <v>0</v>
      </c>
      <c r="R67" s="140">
        <f>IF(AND(VALUE(RIGHT(R$49,2))&gt;='Data Input 2'!$R25,VALUE(RIGHT(R$49,2))&lt;='Data Input 2'!$T25),'Data Input 2'!$X25,0)</f>
        <v>0</v>
      </c>
      <c r="S67" s="140">
        <f>IF(AND(VALUE(RIGHT(S$49,2))&gt;='Data Input 2'!$R25,VALUE(RIGHT(S$49,2))&lt;='Data Input 2'!$T25),'Data Input 2'!$X25,0)</f>
        <v>0</v>
      </c>
      <c r="T67" s="140">
        <f>IF(AND(VALUE(RIGHT(T$49,2))&gt;='Data Input 2'!$R25,VALUE(RIGHT(T$49,2))&lt;='Data Input 2'!$T25),'Data Input 2'!$X25,0)</f>
        <v>0</v>
      </c>
      <c r="U67" s="140">
        <f>IF(AND(VALUE(RIGHT(U$49,2))&gt;='Data Input 2'!$R25,VALUE(RIGHT(U$49,2))&lt;='Data Input 2'!$T25),'Data Input 2'!$X25,0)</f>
        <v>0</v>
      </c>
      <c r="V67" s="140">
        <f>IF(AND(VALUE(RIGHT(V$49,2))&gt;='Data Input 2'!$R25,VALUE(RIGHT(V$49,2))&lt;='Data Input 2'!$T25),'Data Input 2'!$X25,0)</f>
        <v>0</v>
      </c>
      <c r="W67" s="140">
        <f>IF(AND(VALUE(RIGHT(W$49,2))&gt;='Data Input 2'!$R25,VALUE(RIGHT(W$49,2))&lt;='Data Input 2'!$T25),'Data Input 2'!$X25,0)</f>
        <v>0</v>
      </c>
      <c r="X67" s="176">
        <f>IF(AND(VALUE(RIGHT(X$49,2))&gt;='Data Input 2'!$R25,VALUE(RIGHT(X$49,2))&lt;='Data Input 2'!$T25),'Data Input 2'!$X25,0)</f>
        <v>0</v>
      </c>
      <c r="Y67" s="176">
        <f>IF(AND(VALUE(RIGHT(Y$49,2))&gt;='Data Input 2'!$R25,VALUE(RIGHT(Y$49,2))&lt;='Data Input 2'!$T25),'Data Input 2'!$X25,0)</f>
        <v>0</v>
      </c>
      <c r="Z67" s="141">
        <f t="shared" si="48"/>
        <v>0</v>
      </c>
      <c r="AA67" s="51" t="str">
        <f>IF('Data Input 2'!$K25="Capital Reserves",(IF(VALUE(RIGHT(starting_fiscal_year,2))+1&lt;=VALUE(RIGHT('Data Input 2'!$C25,2)),"FY"&amp;VALUE(RIGHT(starting_fiscal_year,2))+1,"")),"")</f>
        <v/>
      </c>
      <c r="AB67" s="51" t="str">
        <f>IF(AA67="","",IF(VALUE(RIGHT(AA67,2))+1&lt;=VALUE(RIGHT('Data Input 2'!$C25,2)),"FY"&amp;VALUE(RIGHT(AA67,2))+1,""))</f>
        <v/>
      </c>
      <c r="AC67" s="51" t="str">
        <f>IF(AB67="","",IF(VALUE(RIGHT(AB67,2))+1&lt;=VALUE(RIGHT('Data Input 2'!$C25,2)),"FY"&amp;VALUE(RIGHT(AB67,2))+1,""))</f>
        <v/>
      </c>
      <c r="AD67" s="51" t="str">
        <f>IF(AC67="","",IF(VALUE(RIGHT(AC67,2))+1&lt;=VALUE(RIGHT('Data Input 2'!$C25,2)),"FY"&amp;VALUE(RIGHT(AC67,2))+1,""))</f>
        <v/>
      </c>
      <c r="AE67" s="51" t="str">
        <f>IF(AD67="","",IF(VALUE(RIGHT(AD67,2))+1&lt;=VALUE(RIGHT('Data Input 2'!$C25,2)),"FY"&amp;VALUE(RIGHT(AD67,2))+1,""))</f>
        <v/>
      </c>
      <c r="AF67" s="51" t="str">
        <f>IF(AE67="","",IF(VALUE(RIGHT(AE67,2))+1&lt;=VALUE(RIGHT('Data Input 2'!$C25,2)),"FY"&amp;VALUE(RIGHT(AE67,2))+1,""))</f>
        <v/>
      </c>
      <c r="AG67" s="51" t="str">
        <f>IF(AF67="","",IF(VALUE(RIGHT(AF67,2))+1&lt;=VALUE(RIGHT('Data Input 2'!$C25,2)),"FY"&amp;VALUE(RIGHT(AF67,2))+1,""))</f>
        <v/>
      </c>
      <c r="AH67" s="51" t="str">
        <f>IF(AG67="","",IF(VALUE(RIGHT(AG67,2))+1&lt;=VALUE(RIGHT('Data Input 2'!$C25,2)),"FY"&amp;VALUE(RIGHT(AG67,2))+1,""))</f>
        <v/>
      </c>
      <c r="AI67" s="51" t="str">
        <f>IF(AH67="","",IF(VALUE(RIGHT(AH67,2))+1&lt;=VALUE(RIGHT('Data Input 2'!$C25,2)),"FY"&amp;VALUE(RIGHT(AH67,2))+1,""))</f>
        <v/>
      </c>
      <c r="AJ67" s="51" t="str">
        <f>IF(AI67="","",IF(VALUE(RIGHT(AI67,2))+1&lt;=VALUE(RIGHT('Data Input 2'!$C25,2)),"FY"&amp;VALUE(RIGHT(AI67,2))+1,""))</f>
        <v/>
      </c>
      <c r="AK67" s="51" t="str">
        <f>IF(AJ67="","",IF(VALUE(RIGHT(AJ67,2))+1&lt;=VALUE(RIGHT('Data Input 2'!$C25,2)),"FY"&amp;VALUE(RIGHT(AJ67,2))+1,""))</f>
        <v/>
      </c>
      <c r="AL67" s="51" t="str">
        <f>IF(AK67="","",IF(VALUE(RIGHT(AK67,2))+1&lt;=VALUE(RIGHT('Data Input 2'!$C25,2)),"FY"&amp;VALUE(RIGHT(AK67,2))+1,""))</f>
        <v/>
      </c>
      <c r="AM67" s="51" t="str">
        <f>IF(AL67="","",IF(VALUE(RIGHT(AL67,2))+1&lt;=VALUE(RIGHT('Data Input 2'!$C25,2)),"FY"&amp;VALUE(RIGHT(AL67,2))+1,""))</f>
        <v/>
      </c>
      <c r="AN67" s="51" t="str">
        <f>IF(AM67="","",IF(VALUE(RIGHT(AM67,2))+1&lt;=VALUE(RIGHT('Data Input 2'!$C25,2)),"FY"&amp;VALUE(RIGHT(AM67,2))+1,""))</f>
        <v/>
      </c>
      <c r="AO67" s="51" t="str">
        <f>IF(AN67="","",IF(VALUE(RIGHT(AN67,2))+1&lt;=VALUE(RIGHT('Data Input 2'!$C25,2)),"FY"&amp;VALUE(RIGHT(AN67,2))+1,""))</f>
        <v/>
      </c>
      <c r="AP67" s="51" t="str">
        <f>IF(AO67="","",IF(VALUE(RIGHT(AO67,2))+1&lt;=VALUE(RIGHT('Data Input 2'!$C25,2)),"FY"&amp;VALUE(RIGHT(AO67,2))+1,""))</f>
        <v/>
      </c>
      <c r="AQ67" s="51" t="str">
        <f>IF(AP67="","",IF(VALUE(RIGHT(AP67,2))+1&lt;=VALUE(RIGHT('Data Input 2'!$C25,2)),"FY"&amp;VALUE(RIGHT(AP67,2))+1,""))</f>
        <v/>
      </c>
      <c r="AR67" s="51" t="str">
        <f>IF(AQ67="","",IF(VALUE(RIGHT(AQ67,2))+1&lt;=VALUE(RIGHT('Data Input 2'!$C25,2)),"FY"&amp;VALUE(RIGHT(AQ67,2))+1,""))</f>
        <v/>
      </c>
      <c r="AS67" s="51" t="str">
        <f>IF(AR67="","",IF(VALUE(RIGHT(AR67,2))+1&lt;=VALUE(RIGHT('Data Input 2'!$C25,2)),"FY"&amp;VALUE(RIGHT(AR67,2))+1,""))</f>
        <v/>
      </c>
      <c r="AT67" s="51" t="str">
        <f>IF(AS67="","",IF(VALUE(RIGHT(AS67,2))+1&lt;=VALUE(RIGHT('Data Input 2'!$C25,2)),"FY"&amp;VALUE(RIGHT(AS67,2))+1,""))</f>
        <v/>
      </c>
      <c r="AU67" s="51"/>
    </row>
    <row r="68" spans="2:47" ht="14.45" customHeight="1" x14ac:dyDescent="0.2">
      <c r="B68" s="196" t="str">
        <f>IF('Data Input 2'!B26&lt;&gt;0,'Data Input 2'!B26,"")</f>
        <v/>
      </c>
      <c r="C68" s="139"/>
      <c r="D68" s="140">
        <f>IF(AND(VALUE(RIGHT(D$49,2))&gt;='Data Input 2'!$R26,VALUE(RIGHT(D$49,2))&lt;='Data Input 2'!$T26),'Data Input 2'!$X26,0)</f>
        <v>0</v>
      </c>
      <c r="E68" s="140">
        <f>IF(AND(VALUE(RIGHT(E$49,2))&gt;='Data Input 2'!$R26,VALUE(RIGHT(E$49,2))&lt;='Data Input 2'!$T26),'Data Input 2'!$X26,0)</f>
        <v>0</v>
      </c>
      <c r="F68" s="140">
        <f>IF(AND(VALUE(RIGHT(F$49,2))&gt;='Data Input 2'!$R26,VALUE(RIGHT(F$49,2))&lt;='Data Input 2'!$T26),'Data Input 2'!$X26,0)</f>
        <v>0</v>
      </c>
      <c r="G68" s="140">
        <f>IF(AND(VALUE(RIGHT(G$49,2))&gt;='Data Input 2'!$R26,VALUE(RIGHT(G$49,2))&lt;='Data Input 2'!$T26),'Data Input 2'!$X26,0)</f>
        <v>0</v>
      </c>
      <c r="H68" s="140">
        <f>IF(AND(VALUE(RIGHT(H$49,2))&gt;='Data Input 2'!$R26,VALUE(RIGHT(H$49,2))&lt;='Data Input 2'!$T26),'Data Input 2'!$X26,0)</f>
        <v>0</v>
      </c>
      <c r="I68" s="140">
        <f>IF(AND(VALUE(RIGHT(I$49,2))&gt;='Data Input 2'!$R26,VALUE(RIGHT(I$49,2))&lt;='Data Input 2'!$T26),'Data Input 2'!$X26,0)</f>
        <v>0</v>
      </c>
      <c r="J68" s="140">
        <f>IF(AND(VALUE(RIGHT(J$49,2))&gt;='Data Input 2'!$R26,VALUE(RIGHT(J$49,2))&lt;='Data Input 2'!$T26),'Data Input 2'!$X26,0)</f>
        <v>0</v>
      </c>
      <c r="K68" s="140">
        <f>IF(AND(VALUE(RIGHT(K$49,2))&gt;='Data Input 2'!$R26,VALUE(RIGHT(K$49,2))&lt;='Data Input 2'!$T26),'Data Input 2'!$X26,0)</f>
        <v>0</v>
      </c>
      <c r="L68" s="140">
        <f>IF(AND(VALUE(RIGHT(L$49,2))&gt;='Data Input 2'!$R26,VALUE(RIGHT(L$49,2))&lt;='Data Input 2'!$T26),'Data Input 2'!$X26,0)</f>
        <v>0</v>
      </c>
      <c r="M68" s="140">
        <f>IF(AND(VALUE(RIGHT(M$49,2))&gt;='Data Input 2'!$R26,VALUE(RIGHT(M$49,2))&lt;='Data Input 2'!$T26),'Data Input 2'!$X26,0)</f>
        <v>0</v>
      </c>
      <c r="N68" s="140">
        <f>IF(AND(VALUE(RIGHT(N$49,2))&gt;='Data Input 2'!$R26,VALUE(RIGHT(N$49,2))&lt;='Data Input 2'!$T26),'Data Input 2'!$X26,0)</f>
        <v>0</v>
      </c>
      <c r="O68" s="140">
        <f>IF(AND(VALUE(RIGHT(O$49,2))&gt;='Data Input 2'!$R26,VALUE(RIGHT(O$49,2))&lt;='Data Input 2'!$T26),'Data Input 2'!$X26,0)</f>
        <v>0</v>
      </c>
      <c r="P68" s="140">
        <f>IF(AND(VALUE(RIGHT(P$49,2))&gt;='Data Input 2'!$R26,VALUE(RIGHT(P$49,2))&lt;='Data Input 2'!$T26),'Data Input 2'!$X26,0)</f>
        <v>0</v>
      </c>
      <c r="Q68" s="140">
        <f>IF(AND(VALUE(RIGHT(Q$49,2))&gt;='Data Input 2'!$R26,VALUE(RIGHT(Q$49,2))&lt;='Data Input 2'!$T26),'Data Input 2'!$X26,0)</f>
        <v>0</v>
      </c>
      <c r="R68" s="140">
        <f>IF(AND(VALUE(RIGHT(R$49,2))&gt;='Data Input 2'!$R26,VALUE(RIGHT(R$49,2))&lt;='Data Input 2'!$T26),'Data Input 2'!$X26,0)</f>
        <v>0</v>
      </c>
      <c r="S68" s="140">
        <f>IF(AND(VALUE(RIGHT(S$49,2))&gt;='Data Input 2'!$R26,VALUE(RIGHT(S$49,2))&lt;='Data Input 2'!$T26),'Data Input 2'!$X26,0)</f>
        <v>0</v>
      </c>
      <c r="T68" s="140">
        <f>IF(AND(VALUE(RIGHT(T$49,2))&gt;='Data Input 2'!$R26,VALUE(RIGHT(T$49,2))&lt;='Data Input 2'!$T26),'Data Input 2'!$X26,0)</f>
        <v>0</v>
      </c>
      <c r="U68" s="140">
        <f>IF(AND(VALUE(RIGHT(U$49,2))&gt;='Data Input 2'!$R26,VALUE(RIGHT(U$49,2))&lt;='Data Input 2'!$T26),'Data Input 2'!$X26,0)</f>
        <v>0</v>
      </c>
      <c r="V68" s="140">
        <f>IF(AND(VALUE(RIGHT(V$49,2))&gt;='Data Input 2'!$R26,VALUE(RIGHT(V$49,2))&lt;='Data Input 2'!$T26),'Data Input 2'!$X26,0)</f>
        <v>0</v>
      </c>
      <c r="W68" s="140">
        <f>IF(AND(VALUE(RIGHT(W$49,2))&gt;='Data Input 2'!$R26,VALUE(RIGHT(W$49,2))&lt;='Data Input 2'!$T26),'Data Input 2'!$X26,0)</f>
        <v>0</v>
      </c>
      <c r="X68" s="176">
        <f>IF(AND(VALUE(RIGHT(X$49,2))&gt;='Data Input 2'!$R26,VALUE(RIGHT(X$49,2))&lt;='Data Input 2'!$T26),'Data Input 2'!$X26,0)</f>
        <v>0</v>
      </c>
      <c r="Y68" s="176">
        <f>IF(AND(VALUE(RIGHT(Y$49,2))&gt;='Data Input 2'!$R26,VALUE(RIGHT(Y$49,2))&lt;='Data Input 2'!$T26),'Data Input 2'!$X26,0)</f>
        <v>0</v>
      </c>
      <c r="Z68" s="141">
        <f t="shared" si="48"/>
        <v>0</v>
      </c>
      <c r="AA68" s="51" t="str">
        <f>IF('Data Input 2'!$K26="Capital Reserves",(IF(VALUE(RIGHT(starting_fiscal_year,2))+1&lt;=VALUE(RIGHT('Data Input 2'!$C26,2)),"FY"&amp;VALUE(RIGHT(starting_fiscal_year,2))+1,"")),"")</f>
        <v/>
      </c>
      <c r="AB68" s="51" t="str">
        <f>IF(AA68="","",IF(VALUE(RIGHT(AA68,2))+1&lt;=VALUE(RIGHT('Data Input 2'!$C26,2)),"FY"&amp;VALUE(RIGHT(AA68,2))+1,""))</f>
        <v/>
      </c>
      <c r="AC68" s="51" t="str">
        <f>IF(AB68="","",IF(VALUE(RIGHT(AB68,2))+1&lt;=VALUE(RIGHT('Data Input 2'!$C26,2)),"FY"&amp;VALUE(RIGHT(AB68,2))+1,""))</f>
        <v/>
      </c>
      <c r="AD68" s="51" t="str">
        <f>IF(AC68="","",IF(VALUE(RIGHT(AC68,2))+1&lt;=VALUE(RIGHT('Data Input 2'!$C26,2)),"FY"&amp;VALUE(RIGHT(AC68,2))+1,""))</f>
        <v/>
      </c>
      <c r="AE68" s="51" t="str">
        <f>IF(AD68="","",IF(VALUE(RIGHT(AD68,2))+1&lt;=VALUE(RIGHT('Data Input 2'!$C26,2)),"FY"&amp;VALUE(RIGHT(AD68,2))+1,""))</f>
        <v/>
      </c>
      <c r="AF68" s="51" t="str">
        <f>IF(AE68="","",IF(VALUE(RIGHT(AE68,2))+1&lt;=VALUE(RIGHT('Data Input 2'!$C26,2)),"FY"&amp;VALUE(RIGHT(AE68,2))+1,""))</f>
        <v/>
      </c>
      <c r="AG68" s="51" t="str">
        <f>IF(AF68="","",IF(VALUE(RIGHT(AF68,2))+1&lt;=VALUE(RIGHT('Data Input 2'!$C26,2)),"FY"&amp;VALUE(RIGHT(AF68,2))+1,""))</f>
        <v/>
      </c>
      <c r="AH68" s="51" t="str">
        <f>IF(AG68="","",IF(VALUE(RIGHT(AG68,2))+1&lt;=VALUE(RIGHT('Data Input 2'!$C26,2)),"FY"&amp;VALUE(RIGHT(AG68,2))+1,""))</f>
        <v/>
      </c>
      <c r="AI68" s="51" t="str">
        <f>IF(AH68="","",IF(VALUE(RIGHT(AH68,2))+1&lt;=VALUE(RIGHT('Data Input 2'!$C26,2)),"FY"&amp;VALUE(RIGHT(AH68,2))+1,""))</f>
        <v/>
      </c>
      <c r="AJ68" s="51" t="str">
        <f>IF(AI68="","",IF(VALUE(RIGHT(AI68,2))+1&lt;=VALUE(RIGHT('Data Input 2'!$C26,2)),"FY"&amp;VALUE(RIGHT(AI68,2))+1,""))</f>
        <v/>
      </c>
      <c r="AK68" s="51" t="str">
        <f>IF(AJ68="","",IF(VALUE(RIGHT(AJ68,2))+1&lt;=VALUE(RIGHT('Data Input 2'!$C26,2)),"FY"&amp;VALUE(RIGHT(AJ68,2))+1,""))</f>
        <v/>
      </c>
      <c r="AL68" s="51" t="str">
        <f>IF(AK68="","",IF(VALUE(RIGHT(AK68,2))+1&lt;=VALUE(RIGHT('Data Input 2'!$C26,2)),"FY"&amp;VALUE(RIGHT(AK68,2))+1,""))</f>
        <v/>
      </c>
      <c r="AM68" s="51" t="str">
        <f>IF(AL68="","",IF(VALUE(RIGHT(AL68,2))+1&lt;=VALUE(RIGHT('Data Input 2'!$C26,2)),"FY"&amp;VALUE(RIGHT(AL68,2))+1,""))</f>
        <v/>
      </c>
      <c r="AN68" s="51" t="str">
        <f>IF(AM68="","",IF(VALUE(RIGHT(AM68,2))+1&lt;=VALUE(RIGHT('Data Input 2'!$C26,2)),"FY"&amp;VALUE(RIGHT(AM68,2))+1,""))</f>
        <v/>
      </c>
      <c r="AO68" s="51" t="str">
        <f>IF(AN68="","",IF(VALUE(RIGHT(AN68,2))+1&lt;=VALUE(RIGHT('Data Input 2'!$C26,2)),"FY"&amp;VALUE(RIGHT(AN68,2))+1,""))</f>
        <v/>
      </c>
      <c r="AP68" s="51" t="str">
        <f>IF(AO68="","",IF(VALUE(RIGHT(AO68,2))+1&lt;=VALUE(RIGHT('Data Input 2'!$C26,2)),"FY"&amp;VALUE(RIGHT(AO68,2))+1,""))</f>
        <v/>
      </c>
      <c r="AQ68" s="51" t="str">
        <f>IF(AP68="","",IF(VALUE(RIGHT(AP68,2))+1&lt;=VALUE(RIGHT('Data Input 2'!$C26,2)),"FY"&amp;VALUE(RIGHT(AP68,2))+1,""))</f>
        <v/>
      </c>
      <c r="AR68" s="51" t="str">
        <f>IF(AQ68="","",IF(VALUE(RIGHT(AQ68,2))+1&lt;=VALUE(RIGHT('Data Input 2'!$C26,2)),"FY"&amp;VALUE(RIGHT(AQ68,2))+1,""))</f>
        <v/>
      </c>
      <c r="AS68" s="51" t="str">
        <f>IF(AR68="","",IF(VALUE(RIGHT(AR68,2))+1&lt;=VALUE(RIGHT('Data Input 2'!$C26,2)),"FY"&amp;VALUE(RIGHT(AR68,2))+1,""))</f>
        <v/>
      </c>
      <c r="AT68" s="51" t="str">
        <f>IF(AS68="","",IF(VALUE(RIGHT(AS68,2))+1&lt;=VALUE(RIGHT('Data Input 2'!$C26,2)),"FY"&amp;VALUE(RIGHT(AS68,2))+1,""))</f>
        <v/>
      </c>
      <c r="AU68" s="51"/>
    </row>
    <row r="69" spans="2:47" x14ac:dyDescent="0.2">
      <c r="B69" s="196" t="str">
        <f>IF('Data Input 2'!B27&lt;&gt;0,'Data Input 2'!B27,"")</f>
        <v/>
      </c>
      <c r="C69" s="139"/>
      <c r="D69" s="140">
        <f>IF(AND(VALUE(RIGHT(D$49,2))&gt;='Data Input 2'!$R27,VALUE(RIGHT(D$49,2))&lt;='Data Input 2'!$T27),'Data Input 2'!$X27,0)</f>
        <v>0</v>
      </c>
      <c r="E69" s="140">
        <f>IF(AND(VALUE(RIGHT(E$49,2))&gt;='Data Input 2'!$R27,VALUE(RIGHT(E$49,2))&lt;='Data Input 2'!$T27),'Data Input 2'!$X27,0)</f>
        <v>0</v>
      </c>
      <c r="F69" s="140">
        <f>IF(AND(VALUE(RIGHT(F$49,2))&gt;='Data Input 2'!$R27,VALUE(RIGHT(F$49,2))&lt;='Data Input 2'!$T27),'Data Input 2'!$X27,0)</f>
        <v>0</v>
      </c>
      <c r="G69" s="140">
        <f>IF(AND(VALUE(RIGHT(G$49,2))&gt;='Data Input 2'!$R27,VALUE(RIGHT(G$49,2))&lt;='Data Input 2'!$T27),'Data Input 2'!$X27,0)</f>
        <v>0</v>
      </c>
      <c r="H69" s="140">
        <f>IF(AND(VALUE(RIGHT(H$49,2))&gt;='Data Input 2'!$R27,VALUE(RIGHT(H$49,2))&lt;='Data Input 2'!$T27),'Data Input 2'!$X27,0)</f>
        <v>0</v>
      </c>
      <c r="I69" s="140">
        <f>IF(AND(VALUE(RIGHT(I$49,2))&gt;='Data Input 2'!$R27,VALUE(RIGHT(I$49,2))&lt;='Data Input 2'!$T27),'Data Input 2'!$X27,0)</f>
        <v>0</v>
      </c>
      <c r="J69" s="140">
        <f>IF(AND(VALUE(RIGHT(J$49,2))&gt;='Data Input 2'!$R27,VALUE(RIGHT(J$49,2))&lt;='Data Input 2'!$T27),'Data Input 2'!$X27,0)</f>
        <v>0</v>
      </c>
      <c r="K69" s="140">
        <f>IF(AND(VALUE(RIGHT(K$49,2))&gt;='Data Input 2'!$R27,VALUE(RIGHT(K$49,2))&lt;='Data Input 2'!$T27),'Data Input 2'!$X27,0)</f>
        <v>0</v>
      </c>
      <c r="L69" s="140">
        <f>IF(AND(VALUE(RIGHT(L$49,2))&gt;='Data Input 2'!$R27,VALUE(RIGHT(L$49,2))&lt;='Data Input 2'!$T27),'Data Input 2'!$X27,0)</f>
        <v>0</v>
      </c>
      <c r="M69" s="140">
        <f>IF(AND(VALUE(RIGHT(M$49,2))&gt;='Data Input 2'!$R27,VALUE(RIGHT(M$49,2))&lt;='Data Input 2'!$T27),'Data Input 2'!$X27,0)</f>
        <v>0</v>
      </c>
      <c r="N69" s="140">
        <f>IF(AND(VALUE(RIGHT(N$49,2))&gt;='Data Input 2'!$R27,VALUE(RIGHT(N$49,2))&lt;='Data Input 2'!$T27),'Data Input 2'!$X27,0)</f>
        <v>0</v>
      </c>
      <c r="O69" s="140">
        <f>IF(AND(VALUE(RIGHT(O$49,2))&gt;='Data Input 2'!$R27,VALUE(RIGHT(O$49,2))&lt;='Data Input 2'!$T27),'Data Input 2'!$X27,0)</f>
        <v>0</v>
      </c>
      <c r="P69" s="140">
        <f>IF(AND(VALUE(RIGHT(P$49,2))&gt;='Data Input 2'!$R27,VALUE(RIGHT(P$49,2))&lt;='Data Input 2'!$T27),'Data Input 2'!$X27,0)</f>
        <v>0</v>
      </c>
      <c r="Q69" s="140">
        <f>IF(AND(VALUE(RIGHT(Q$49,2))&gt;='Data Input 2'!$R27,VALUE(RIGHT(Q$49,2))&lt;='Data Input 2'!$T27),'Data Input 2'!$X27,0)</f>
        <v>0</v>
      </c>
      <c r="R69" s="140">
        <f>IF(AND(VALUE(RIGHT(R$49,2))&gt;='Data Input 2'!$R27,VALUE(RIGHT(R$49,2))&lt;='Data Input 2'!$T27),'Data Input 2'!$X27,0)</f>
        <v>0</v>
      </c>
      <c r="S69" s="140">
        <f>IF(AND(VALUE(RIGHT(S$49,2))&gt;='Data Input 2'!$R27,VALUE(RIGHT(S$49,2))&lt;='Data Input 2'!$T27),'Data Input 2'!$X27,0)</f>
        <v>0</v>
      </c>
      <c r="T69" s="140">
        <f>IF(AND(VALUE(RIGHT(T$49,2))&gt;='Data Input 2'!$R27,VALUE(RIGHT(T$49,2))&lt;='Data Input 2'!$T27),'Data Input 2'!$X27,0)</f>
        <v>0</v>
      </c>
      <c r="U69" s="140">
        <f>IF(AND(VALUE(RIGHT(U$49,2))&gt;='Data Input 2'!$R27,VALUE(RIGHT(U$49,2))&lt;='Data Input 2'!$T27),'Data Input 2'!$X27,0)</f>
        <v>0</v>
      </c>
      <c r="V69" s="140">
        <f>IF(AND(VALUE(RIGHT(V$49,2))&gt;='Data Input 2'!$R27,VALUE(RIGHT(V$49,2))&lt;='Data Input 2'!$T27),'Data Input 2'!$X27,0)</f>
        <v>0</v>
      </c>
      <c r="W69" s="140">
        <f>IF(AND(VALUE(RIGHT(W$49,2))&gt;='Data Input 2'!$R27,VALUE(RIGHT(W$49,2))&lt;='Data Input 2'!$T27),'Data Input 2'!$X27,0)</f>
        <v>0</v>
      </c>
      <c r="X69" s="176">
        <f>IF(AND(VALUE(RIGHT(X$49,2))&gt;='Data Input 2'!$R27,VALUE(RIGHT(X$49,2))&lt;='Data Input 2'!$T27),'Data Input 2'!$X27,0)</f>
        <v>0</v>
      </c>
      <c r="Y69" s="176">
        <f>IF(AND(VALUE(RIGHT(Y$49,2))&gt;='Data Input 2'!$R27,VALUE(RIGHT(Y$49,2))&lt;='Data Input 2'!$T27),'Data Input 2'!$X27,0)</f>
        <v>0</v>
      </c>
      <c r="Z69" s="141">
        <f t="shared" si="48"/>
        <v>0</v>
      </c>
      <c r="AA69" s="51" t="str">
        <f>IF('Data Input 2'!$K27="Capital Reserves",(IF(VALUE(RIGHT(starting_fiscal_year,2))+1&lt;=VALUE(RIGHT('Data Input 2'!$C27,2)),"FY"&amp;VALUE(RIGHT(starting_fiscal_year,2))+1,"")),"")</f>
        <v/>
      </c>
      <c r="AB69" s="51" t="str">
        <f>IF(AA69="","",IF(VALUE(RIGHT(AA69,2))+1&lt;=VALUE(RIGHT('Data Input 2'!$C27,2)),"FY"&amp;VALUE(RIGHT(AA69,2))+1,""))</f>
        <v/>
      </c>
      <c r="AC69" s="51" t="str">
        <f>IF(AB69="","",IF(VALUE(RIGHT(AB69,2))+1&lt;=VALUE(RIGHT('Data Input 2'!$C27,2)),"FY"&amp;VALUE(RIGHT(AB69,2))+1,""))</f>
        <v/>
      </c>
      <c r="AD69" s="51" t="str">
        <f>IF(AC69="","",IF(VALUE(RIGHT(AC69,2))+1&lt;=VALUE(RIGHT('Data Input 2'!$C27,2)),"FY"&amp;VALUE(RIGHT(AC69,2))+1,""))</f>
        <v/>
      </c>
      <c r="AE69" s="51" t="str">
        <f>IF(AD69="","",IF(VALUE(RIGHT(AD69,2))+1&lt;=VALUE(RIGHT('Data Input 2'!$C27,2)),"FY"&amp;VALUE(RIGHT(AD69,2))+1,""))</f>
        <v/>
      </c>
      <c r="AF69" s="51" t="str">
        <f>IF(AE69="","",IF(VALUE(RIGHT(AE69,2))+1&lt;=VALUE(RIGHT('Data Input 2'!$C27,2)),"FY"&amp;VALUE(RIGHT(AE69,2))+1,""))</f>
        <v/>
      </c>
      <c r="AG69" s="51" t="str">
        <f>IF(AF69="","",IF(VALUE(RIGHT(AF69,2))+1&lt;=VALUE(RIGHT('Data Input 2'!$C27,2)),"FY"&amp;VALUE(RIGHT(AF69,2))+1,""))</f>
        <v/>
      </c>
      <c r="AH69" s="51" t="str">
        <f>IF(AG69="","",IF(VALUE(RIGHT(AG69,2))+1&lt;=VALUE(RIGHT('Data Input 2'!$C27,2)),"FY"&amp;VALUE(RIGHT(AG69,2))+1,""))</f>
        <v/>
      </c>
      <c r="AI69" s="51" t="str">
        <f>IF(AH69="","",IF(VALUE(RIGHT(AH69,2))+1&lt;=VALUE(RIGHT('Data Input 2'!$C27,2)),"FY"&amp;VALUE(RIGHT(AH69,2))+1,""))</f>
        <v/>
      </c>
      <c r="AJ69" s="51" t="str">
        <f>IF(AI69="","",IF(VALUE(RIGHT(AI69,2))+1&lt;=VALUE(RIGHT('Data Input 2'!$C27,2)),"FY"&amp;VALUE(RIGHT(AI69,2))+1,""))</f>
        <v/>
      </c>
      <c r="AK69" s="51" t="str">
        <f>IF(AJ69="","",IF(VALUE(RIGHT(AJ69,2))+1&lt;=VALUE(RIGHT('Data Input 2'!$C27,2)),"FY"&amp;VALUE(RIGHT(AJ69,2))+1,""))</f>
        <v/>
      </c>
      <c r="AL69" s="51" t="str">
        <f>IF(AK69="","",IF(VALUE(RIGHT(AK69,2))+1&lt;=VALUE(RIGHT('Data Input 2'!$C27,2)),"FY"&amp;VALUE(RIGHT(AK69,2))+1,""))</f>
        <v/>
      </c>
      <c r="AM69" s="51" t="str">
        <f>IF(AL69="","",IF(VALUE(RIGHT(AL69,2))+1&lt;=VALUE(RIGHT('Data Input 2'!$C27,2)),"FY"&amp;VALUE(RIGHT(AL69,2))+1,""))</f>
        <v/>
      </c>
      <c r="AN69" s="51" t="str">
        <f>IF(AM69="","",IF(VALUE(RIGHT(AM69,2))+1&lt;=VALUE(RIGHT('Data Input 2'!$C27,2)),"FY"&amp;VALUE(RIGHT(AM69,2))+1,""))</f>
        <v/>
      </c>
      <c r="AO69" s="51" t="str">
        <f>IF(AN69="","",IF(VALUE(RIGHT(AN69,2))+1&lt;=VALUE(RIGHT('Data Input 2'!$C27,2)),"FY"&amp;VALUE(RIGHT(AN69,2))+1,""))</f>
        <v/>
      </c>
      <c r="AP69" s="51" t="str">
        <f>IF(AO69="","",IF(VALUE(RIGHT(AO69,2))+1&lt;=VALUE(RIGHT('Data Input 2'!$C27,2)),"FY"&amp;VALUE(RIGHT(AO69,2))+1,""))</f>
        <v/>
      </c>
      <c r="AQ69" s="51" t="str">
        <f>IF(AP69="","",IF(VALUE(RIGHT(AP69,2))+1&lt;=VALUE(RIGHT('Data Input 2'!$C27,2)),"FY"&amp;VALUE(RIGHT(AP69,2))+1,""))</f>
        <v/>
      </c>
      <c r="AR69" s="51" t="str">
        <f>IF(AQ69="","",IF(VALUE(RIGHT(AQ69,2))+1&lt;=VALUE(RIGHT('Data Input 2'!$C27,2)),"FY"&amp;VALUE(RIGHT(AQ69,2))+1,""))</f>
        <v/>
      </c>
      <c r="AS69" s="51" t="str">
        <f>IF(AR69="","",IF(VALUE(RIGHT(AR69,2))+1&lt;=VALUE(RIGHT('Data Input 2'!$C27,2)),"FY"&amp;VALUE(RIGHT(AR69,2))+1,""))</f>
        <v/>
      </c>
      <c r="AT69" s="51" t="str">
        <f>IF(AS69="","",IF(VALUE(RIGHT(AS69,2))+1&lt;=VALUE(RIGHT('Data Input 2'!$C27,2)),"FY"&amp;VALUE(RIGHT(AS69,2))+1,""))</f>
        <v/>
      </c>
      <c r="AU69" s="51"/>
    </row>
    <row r="70" spans="2:47" x14ac:dyDescent="0.2">
      <c r="B70" s="196" t="str">
        <f>IF('Data Input 2'!B28&lt;&gt;0,'Data Input 2'!B28,"")</f>
        <v/>
      </c>
      <c r="C70" s="139"/>
      <c r="D70" s="140">
        <f>IF(AND(VALUE(RIGHT(D$49,2))&gt;='Data Input 2'!$R28,VALUE(RIGHT(D$49,2))&lt;='Data Input 2'!$T28),'Data Input 2'!$X28,0)</f>
        <v>0</v>
      </c>
      <c r="E70" s="140">
        <f>IF(AND(VALUE(RIGHT(E$49,2))&gt;='Data Input 2'!$R28,VALUE(RIGHT(E$49,2))&lt;='Data Input 2'!$T28),'Data Input 2'!$X28,0)</f>
        <v>0</v>
      </c>
      <c r="F70" s="140">
        <f>IF(AND(VALUE(RIGHT(F$49,2))&gt;='Data Input 2'!$R28,VALUE(RIGHT(F$49,2))&lt;='Data Input 2'!$T28),'Data Input 2'!$X28,0)</f>
        <v>0</v>
      </c>
      <c r="G70" s="140">
        <f>IF(AND(VALUE(RIGHT(G$49,2))&gt;='Data Input 2'!$R28,VALUE(RIGHT(G$49,2))&lt;='Data Input 2'!$T28),'Data Input 2'!$X28,0)</f>
        <v>0</v>
      </c>
      <c r="H70" s="140">
        <f>IF(AND(VALUE(RIGHT(H$49,2))&gt;='Data Input 2'!$R28,VALUE(RIGHT(H$49,2))&lt;='Data Input 2'!$T28),'Data Input 2'!$X28,0)</f>
        <v>0</v>
      </c>
      <c r="I70" s="140">
        <f>IF(AND(VALUE(RIGHT(I$49,2))&gt;='Data Input 2'!$R28,VALUE(RIGHT(I$49,2))&lt;='Data Input 2'!$T28),'Data Input 2'!$X28,0)</f>
        <v>0</v>
      </c>
      <c r="J70" s="140">
        <f>IF(AND(VALUE(RIGHT(J$49,2))&gt;='Data Input 2'!$R28,VALUE(RIGHT(J$49,2))&lt;='Data Input 2'!$T28),'Data Input 2'!$X28,0)</f>
        <v>0</v>
      </c>
      <c r="K70" s="140">
        <f>IF(AND(VALUE(RIGHT(K$49,2))&gt;='Data Input 2'!$R28,VALUE(RIGHT(K$49,2))&lt;='Data Input 2'!$T28),'Data Input 2'!$X28,0)</f>
        <v>0</v>
      </c>
      <c r="L70" s="140">
        <f>IF(AND(VALUE(RIGHT(L$49,2))&gt;='Data Input 2'!$R28,VALUE(RIGHT(L$49,2))&lt;='Data Input 2'!$T28),'Data Input 2'!$X28,0)</f>
        <v>0</v>
      </c>
      <c r="M70" s="140">
        <f>IF(AND(VALUE(RIGHT(M$49,2))&gt;='Data Input 2'!$R28,VALUE(RIGHT(M$49,2))&lt;='Data Input 2'!$T28),'Data Input 2'!$X28,0)</f>
        <v>0</v>
      </c>
      <c r="N70" s="140">
        <f>IF(AND(VALUE(RIGHT(N$49,2))&gt;='Data Input 2'!$R28,VALUE(RIGHT(N$49,2))&lt;='Data Input 2'!$T28),'Data Input 2'!$X28,0)</f>
        <v>0</v>
      </c>
      <c r="O70" s="140">
        <f>IF(AND(VALUE(RIGHT(O$49,2))&gt;='Data Input 2'!$R28,VALUE(RIGHT(O$49,2))&lt;='Data Input 2'!$T28),'Data Input 2'!$X28,0)</f>
        <v>0</v>
      </c>
      <c r="P70" s="140">
        <f>IF(AND(VALUE(RIGHT(P$49,2))&gt;='Data Input 2'!$R28,VALUE(RIGHT(P$49,2))&lt;='Data Input 2'!$T28),'Data Input 2'!$X28,0)</f>
        <v>0</v>
      </c>
      <c r="Q70" s="140">
        <f>IF(AND(VALUE(RIGHT(Q$49,2))&gt;='Data Input 2'!$R28,VALUE(RIGHT(Q$49,2))&lt;='Data Input 2'!$T28),'Data Input 2'!$X28,0)</f>
        <v>0</v>
      </c>
      <c r="R70" s="140">
        <f>IF(AND(VALUE(RIGHT(R$49,2))&gt;='Data Input 2'!$R28,VALUE(RIGHT(R$49,2))&lt;='Data Input 2'!$T28),'Data Input 2'!$X28,0)</f>
        <v>0</v>
      </c>
      <c r="S70" s="140">
        <f>IF(AND(VALUE(RIGHT(S$49,2))&gt;='Data Input 2'!$R28,VALUE(RIGHT(S$49,2))&lt;='Data Input 2'!$T28),'Data Input 2'!$X28,0)</f>
        <v>0</v>
      </c>
      <c r="T70" s="140">
        <f>IF(AND(VALUE(RIGHT(T$49,2))&gt;='Data Input 2'!$R28,VALUE(RIGHT(T$49,2))&lt;='Data Input 2'!$T28),'Data Input 2'!$X28,0)</f>
        <v>0</v>
      </c>
      <c r="U70" s="140">
        <f>IF(AND(VALUE(RIGHT(U$49,2))&gt;='Data Input 2'!$R28,VALUE(RIGHT(U$49,2))&lt;='Data Input 2'!$T28),'Data Input 2'!$X28,0)</f>
        <v>0</v>
      </c>
      <c r="V70" s="140">
        <f>IF(AND(VALUE(RIGHT(V$49,2))&gt;='Data Input 2'!$R28,VALUE(RIGHT(V$49,2))&lt;='Data Input 2'!$T28),'Data Input 2'!$X28,0)</f>
        <v>0</v>
      </c>
      <c r="W70" s="140">
        <f>IF(AND(VALUE(RIGHT(W$49,2))&gt;='Data Input 2'!$R28,VALUE(RIGHT(W$49,2))&lt;='Data Input 2'!$T28),'Data Input 2'!$X28,0)</f>
        <v>0</v>
      </c>
      <c r="X70" s="176">
        <f>IF(AND(VALUE(RIGHT(X$49,2))&gt;='Data Input 2'!$R28,VALUE(RIGHT(X$49,2))&lt;='Data Input 2'!$T28),'Data Input 2'!$X28,0)</f>
        <v>0</v>
      </c>
      <c r="Y70" s="176">
        <f>IF(AND(VALUE(RIGHT(Y$49,2))&gt;='Data Input 2'!$R28,VALUE(RIGHT(Y$49,2))&lt;='Data Input 2'!$T28),'Data Input 2'!$X28,0)</f>
        <v>0</v>
      </c>
      <c r="Z70" s="141">
        <f t="shared" si="48"/>
        <v>0</v>
      </c>
      <c r="AA70" s="51" t="str">
        <f>IF('Data Input 2'!$K28="Capital Reserves",(IF(VALUE(RIGHT(starting_fiscal_year,2))+1&lt;=VALUE(RIGHT('Data Input 2'!$C28,2)),"FY"&amp;VALUE(RIGHT(starting_fiscal_year,2))+1,"")),"")</f>
        <v/>
      </c>
      <c r="AB70" s="51" t="str">
        <f>IF(AA70="","",IF(VALUE(RIGHT(AA70,2))+1&lt;=VALUE(RIGHT('Data Input 2'!$C28,2)),"FY"&amp;VALUE(RIGHT(AA70,2))+1,""))</f>
        <v/>
      </c>
      <c r="AC70" s="51" t="str">
        <f>IF(AB70="","",IF(VALUE(RIGHT(AB70,2))+1&lt;=VALUE(RIGHT('Data Input 2'!$C28,2)),"FY"&amp;VALUE(RIGHT(AB70,2))+1,""))</f>
        <v/>
      </c>
      <c r="AD70" s="51" t="str">
        <f>IF(AC70="","",IF(VALUE(RIGHT(AC70,2))+1&lt;=VALUE(RIGHT('Data Input 2'!$C28,2)),"FY"&amp;VALUE(RIGHT(AC70,2))+1,""))</f>
        <v/>
      </c>
      <c r="AE70" s="51" t="str">
        <f>IF(AD70="","",IF(VALUE(RIGHT(AD70,2))+1&lt;=VALUE(RIGHT('Data Input 2'!$C28,2)),"FY"&amp;VALUE(RIGHT(AD70,2))+1,""))</f>
        <v/>
      </c>
      <c r="AF70" s="51" t="str">
        <f>IF(AE70="","",IF(VALUE(RIGHT(AE70,2))+1&lt;=VALUE(RIGHT('Data Input 2'!$C28,2)),"FY"&amp;VALUE(RIGHT(AE70,2))+1,""))</f>
        <v/>
      </c>
      <c r="AG70" s="51" t="str">
        <f>IF(AF70="","",IF(VALUE(RIGHT(AF70,2))+1&lt;=VALUE(RIGHT('Data Input 2'!$C28,2)),"FY"&amp;VALUE(RIGHT(AF70,2))+1,""))</f>
        <v/>
      </c>
      <c r="AH70" s="51" t="str">
        <f>IF(AG70="","",IF(VALUE(RIGHT(AG70,2))+1&lt;=VALUE(RIGHT('Data Input 2'!$C28,2)),"FY"&amp;VALUE(RIGHT(AG70,2))+1,""))</f>
        <v/>
      </c>
      <c r="AI70" s="51" t="str">
        <f>IF(AH70="","",IF(VALUE(RIGHT(AH70,2))+1&lt;=VALUE(RIGHT('Data Input 2'!$C28,2)),"FY"&amp;VALUE(RIGHT(AH70,2))+1,""))</f>
        <v/>
      </c>
      <c r="AJ70" s="51" t="str">
        <f>IF(AI70="","",IF(VALUE(RIGHT(AI70,2))+1&lt;=VALUE(RIGHT('Data Input 2'!$C28,2)),"FY"&amp;VALUE(RIGHT(AI70,2))+1,""))</f>
        <v/>
      </c>
      <c r="AK70" s="51" t="str">
        <f>IF(AJ70="","",IF(VALUE(RIGHT(AJ70,2))+1&lt;=VALUE(RIGHT('Data Input 2'!$C28,2)),"FY"&amp;VALUE(RIGHT(AJ70,2))+1,""))</f>
        <v/>
      </c>
      <c r="AL70" s="51" t="str">
        <f>IF(AK70="","",IF(VALUE(RIGHT(AK70,2))+1&lt;=VALUE(RIGHT('Data Input 2'!$C28,2)),"FY"&amp;VALUE(RIGHT(AK70,2))+1,""))</f>
        <v/>
      </c>
      <c r="AM70" s="51" t="str">
        <f>IF(AL70="","",IF(VALUE(RIGHT(AL70,2))+1&lt;=VALUE(RIGHT('Data Input 2'!$C28,2)),"FY"&amp;VALUE(RIGHT(AL70,2))+1,""))</f>
        <v/>
      </c>
      <c r="AN70" s="51" t="str">
        <f>IF(AM70="","",IF(VALUE(RIGHT(AM70,2))+1&lt;=VALUE(RIGHT('Data Input 2'!$C28,2)),"FY"&amp;VALUE(RIGHT(AM70,2))+1,""))</f>
        <v/>
      </c>
      <c r="AO70" s="51" t="str">
        <f>IF(AN70="","",IF(VALUE(RIGHT(AN70,2))+1&lt;=VALUE(RIGHT('Data Input 2'!$C28,2)),"FY"&amp;VALUE(RIGHT(AN70,2))+1,""))</f>
        <v/>
      </c>
      <c r="AP70" s="51" t="str">
        <f>IF(AO70="","",IF(VALUE(RIGHT(AO70,2))+1&lt;=VALUE(RIGHT('Data Input 2'!$C28,2)),"FY"&amp;VALUE(RIGHT(AO70,2))+1,""))</f>
        <v/>
      </c>
      <c r="AQ70" s="51" t="str">
        <f>IF(AP70="","",IF(VALUE(RIGHT(AP70,2))+1&lt;=VALUE(RIGHT('Data Input 2'!$C28,2)),"FY"&amp;VALUE(RIGHT(AP70,2))+1,""))</f>
        <v/>
      </c>
      <c r="AR70" s="51" t="str">
        <f>IF(AQ70="","",IF(VALUE(RIGHT(AQ70,2))+1&lt;=VALUE(RIGHT('Data Input 2'!$C28,2)),"FY"&amp;VALUE(RIGHT(AQ70,2))+1,""))</f>
        <v/>
      </c>
      <c r="AS70" s="51" t="str">
        <f>IF(AR70="","",IF(VALUE(RIGHT(AR70,2))+1&lt;=VALUE(RIGHT('Data Input 2'!$C28,2)),"FY"&amp;VALUE(RIGHT(AR70,2))+1,""))</f>
        <v/>
      </c>
      <c r="AT70" s="51" t="str">
        <f>IF(AS70="","",IF(VALUE(RIGHT(AS70,2))+1&lt;=VALUE(RIGHT('Data Input 2'!$C28,2)),"FY"&amp;VALUE(RIGHT(AS70,2))+1,""))</f>
        <v/>
      </c>
      <c r="AU70" s="51"/>
    </row>
    <row r="71" spans="2:47" x14ac:dyDescent="0.2">
      <c r="B71" s="196" t="str">
        <f>IF('Data Input 2'!B29&lt;&gt;0,'Data Input 2'!B29,"")</f>
        <v/>
      </c>
      <c r="C71" s="139"/>
      <c r="D71" s="140">
        <f>IF(AND(VALUE(RIGHT(D$49,2))&gt;='Data Input 2'!$R29,VALUE(RIGHT(D$49,2))&lt;='Data Input 2'!$T29),'Data Input 2'!$X29,0)</f>
        <v>0</v>
      </c>
      <c r="E71" s="140">
        <f>IF(AND(VALUE(RIGHT(E$49,2))&gt;='Data Input 2'!$R29,VALUE(RIGHT(E$49,2))&lt;='Data Input 2'!$T29),'Data Input 2'!$X29,0)</f>
        <v>0</v>
      </c>
      <c r="F71" s="140">
        <f>IF(AND(VALUE(RIGHT(F$49,2))&gt;='Data Input 2'!$R29,VALUE(RIGHT(F$49,2))&lt;='Data Input 2'!$T29),'Data Input 2'!$X29,0)</f>
        <v>0</v>
      </c>
      <c r="G71" s="140">
        <f>IF(AND(VALUE(RIGHT(G$49,2))&gt;='Data Input 2'!$R29,VALUE(RIGHT(G$49,2))&lt;='Data Input 2'!$T29),'Data Input 2'!$X29,0)</f>
        <v>0</v>
      </c>
      <c r="H71" s="140">
        <f>IF(AND(VALUE(RIGHT(H$49,2))&gt;='Data Input 2'!$R29,VALUE(RIGHT(H$49,2))&lt;='Data Input 2'!$T29),'Data Input 2'!$X29,0)</f>
        <v>0</v>
      </c>
      <c r="I71" s="140">
        <f>IF(AND(VALUE(RIGHT(I$49,2))&gt;='Data Input 2'!$R29,VALUE(RIGHT(I$49,2))&lt;='Data Input 2'!$T29),'Data Input 2'!$X29,0)</f>
        <v>0</v>
      </c>
      <c r="J71" s="140">
        <f>IF(AND(VALUE(RIGHT(J$49,2))&gt;='Data Input 2'!$R29,VALUE(RIGHT(J$49,2))&lt;='Data Input 2'!$T29),'Data Input 2'!$X29,0)</f>
        <v>0</v>
      </c>
      <c r="K71" s="140">
        <f>IF(AND(VALUE(RIGHT(K$49,2))&gt;='Data Input 2'!$R29,VALUE(RIGHT(K$49,2))&lt;='Data Input 2'!$T29),'Data Input 2'!$X29,0)</f>
        <v>0</v>
      </c>
      <c r="L71" s="140">
        <f>IF(AND(VALUE(RIGHT(L$49,2))&gt;='Data Input 2'!$R29,VALUE(RIGHT(L$49,2))&lt;='Data Input 2'!$T29),'Data Input 2'!$X29,0)</f>
        <v>0</v>
      </c>
      <c r="M71" s="140">
        <f>IF(AND(VALUE(RIGHT(M$49,2))&gt;='Data Input 2'!$R29,VALUE(RIGHT(M$49,2))&lt;='Data Input 2'!$T29),'Data Input 2'!$X29,0)</f>
        <v>0</v>
      </c>
      <c r="N71" s="140">
        <f>IF(AND(VALUE(RIGHT(N$49,2))&gt;='Data Input 2'!$R29,VALUE(RIGHT(N$49,2))&lt;='Data Input 2'!$T29),'Data Input 2'!$X29,0)</f>
        <v>0</v>
      </c>
      <c r="O71" s="140">
        <f>IF(AND(VALUE(RIGHT(O$49,2))&gt;='Data Input 2'!$R29,VALUE(RIGHT(O$49,2))&lt;='Data Input 2'!$T29),'Data Input 2'!$X29,0)</f>
        <v>0</v>
      </c>
      <c r="P71" s="140">
        <f>IF(AND(VALUE(RIGHT(P$49,2))&gt;='Data Input 2'!$R29,VALUE(RIGHT(P$49,2))&lt;='Data Input 2'!$T29),'Data Input 2'!$X29,0)</f>
        <v>0</v>
      </c>
      <c r="Q71" s="140">
        <f>IF(AND(VALUE(RIGHT(Q$49,2))&gt;='Data Input 2'!$R29,VALUE(RIGHT(Q$49,2))&lt;='Data Input 2'!$T29),'Data Input 2'!$X29,0)</f>
        <v>0</v>
      </c>
      <c r="R71" s="140">
        <f>IF(AND(VALUE(RIGHT(R$49,2))&gt;='Data Input 2'!$R29,VALUE(RIGHT(R$49,2))&lt;='Data Input 2'!$T29),'Data Input 2'!$X29,0)</f>
        <v>0</v>
      </c>
      <c r="S71" s="140">
        <f>IF(AND(VALUE(RIGHT(S$49,2))&gt;='Data Input 2'!$R29,VALUE(RIGHT(S$49,2))&lt;='Data Input 2'!$T29),'Data Input 2'!$X29,0)</f>
        <v>0</v>
      </c>
      <c r="T71" s="140">
        <f>IF(AND(VALUE(RIGHT(T$49,2))&gt;='Data Input 2'!$R29,VALUE(RIGHT(T$49,2))&lt;='Data Input 2'!$T29),'Data Input 2'!$X29,0)</f>
        <v>0</v>
      </c>
      <c r="U71" s="140">
        <f>IF(AND(VALUE(RIGHT(U$49,2))&gt;='Data Input 2'!$R29,VALUE(RIGHT(U$49,2))&lt;='Data Input 2'!$T29),'Data Input 2'!$X29,0)</f>
        <v>0</v>
      </c>
      <c r="V71" s="140">
        <f>IF(AND(VALUE(RIGHT(V$49,2))&gt;='Data Input 2'!$R29,VALUE(RIGHT(V$49,2))&lt;='Data Input 2'!$T29),'Data Input 2'!$X29,0)</f>
        <v>0</v>
      </c>
      <c r="W71" s="140">
        <f>IF(AND(VALUE(RIGHT(W$49,2))&gt;='Data Input 2'!$R29,VALUE(RIGHT(W$49,2))&lt;='Data Input 2'!$T29),'Data Input 2'!$X29,0)</f>
        <v>0</v>
      </c>
      <c r="X71" s="176">
        <f>IF(AND(VALUE(RIGHT(X$49,2))&gt;='Data Input 2'!$R29,VALUE(RIGHT(X$49,2))&lt;='Data Input 2'!$T29),'Data Input 2'!$X29,0)</f>
        <v>0</v>
      </c>
      <c r="Y71" s="176">
        <f>IF(AND(VALUE(RIGHT(Y$49,2))&gt;='Data Input 2'!$R29,VALUE(RIGHT(Y$49,2))&lt;='Data Input 2'!$T29),'Data Input 2'!$X29,0)</f>
        <v>0</v>
      </c>
      <c r="Z71" s="141">
        <f t="shared" si="48"/>
        <v>0</v>
      </c>
      <c r="AA71" s="51" t="str">
        <f>IF('Data Input 2'!$K29="Capital Reserves",(IF(VALUE(RIGHT(starting_fiscal_year,2))+1&lt;=VALUE(RIGHT('Data Input 2'!$C29,2)),"FY"&amp;VALUE(RIGHT(starting_fiscal_year,2))+1,"")),"")</f>
        <v/>
      </c>
      <c r="AB71" s="51" t="str">
        <f>IF(AA71="","",IF(VALUE(RIGHT(AA71,2))+1&lt;=VALUE(RIGHT('Data Input 2'!$C29,2)),"FY"&amp;VALUE(RIGHT(AA71,2))+1,""))</f>
        <v/>
      </c>
      <c r="AC71" s="51" t="str">
        <f>IF(AB71="","",IF(VALUE(RIGHT(AB71,2))+1&lt;=VALUE(RIGHT('Data Input 2'!$C29,2)),"FY"&amp;VALUE(RIGHT(AB71,2))+1,""))</f>
        <v/>
      </c>
      <c r="AD71" s="51" t="str">
        <f>IF(AC71="","",IF(VALUE(RIGHT(AC71,2))+1&lt;=VALUE(RIGHT('Data Input 2'!$C29,2)),"FY"&amp;VALUE(RIGHT(AC71,2))+1,""))</f>
        <v/>
      </c>
      <c r="AE71" s="51" t="str">
        <f>IF(AD71="","",IF(VALUE(RIGHT(AD71,2))+1&lt;=VALUE(RIGHT('Data Input 2'!$C29,2)),"FY"&amp;VALUE(RIGHT(AD71,2))+1,""))</f>
        <v/>
      </c>
      <c r="AF71" s="51" t="str">
        <f>IF(AE71="","",IF(VALUE(RIGHT(AE71,2))+1&lt;=VALUE(RIGHT('Data Input 2'!$C29,2)),"FY"&amp;VALUE(RIGHT(AE71,2))+1,""))</f>
        <v/>
      </c>
      <c r="AG71" s="51" t="str">
        <f>IF(AF71="","",IF(VALUE(RIGHT(AF71,2))+1&lt;=VALUE(RIGHT('Data Input 2'!$C29,2)),"FY"&amp;VALUE(RIGHT(AF71,2))+1,""))</f>
        <v/>
      </c>
      <c r="AH71" s="51" t="str">
        <f>IF(AG71="","",IF(VALUE(RIGHT(AG71,2))+1&lt;=VALUE(RIGHT('Data Input 2'!$C29,2)),"FY"&amp;VALUE(RIGHT(AG71,2))+1,""))</f>
        <v/>
      </c>
      <c r="AI71" s="51" t="str">
        <f>IF(AH71="","",IF(VALUE(RIGHT(AH71,2))+1&lt;=VALUE(RIGHT('Data Input 2'!$C29,2)),"FY"&amp;VALUE(RIGHT(AH71,2))+1,""))</f>
        <v/>
      </c>
      <c r="AJ71" s="51" t="str">
        <f>IF(AI71="","",IF(VALUE(RIGHT(AI71,2))+1&lt;=VALUE(RIGHT('Data Input 2'!$C29,2)),"FY"&amp;VALUE(RIGHT(AI71,2))+1,""))</f>
        <v/>
      </c>
      <c r="AK71" s="51" t="str">
        <f>IF(AJ71="","",IF(VALUE(RIGHT(AJ71,2))+1&lt;=VALUE(RIGHT('Data Input 2'!$C29,2)),"FY"&amp;VALUE(RIGHT(AJ71,2))+1,""))</f>
        <v/>
      </c>
      <c r="AL71" s="51" t="str">
        <f>IF(AK71="","",IF(VALUE(RIGHT(AK71,2))+1&lt;=VALUE(RIGHT('Data Input 2'!$C29,2)),"FY"&amp;VALUE(RIGHT(AK71,2))+1,""))</f>
        <v/>
      </c>
      <c r="AM71" s="51" t="str">
        <f>IF(AL71="","",IF(VALUE(RIGHT(AL71,2))+1&lt;=VALUE(RIGHT('Data Input 2'!$C29,2)),"FY"&amp;VALUE(RIGHT(AL71,2))+1,""))</f>
        <v/>
      </c>
      <c r="AN71" s="51" t="str">
        <f>IF(AM71="","",IF(VALUE(RIGHT(AM71,2))+1&lt;=VALUE(RIGHT('Data Input 2'!$C29,2)),"FY"&amp;VALUE(RIGHT(AM71,2))+1,""))</f>
        <v/>
      </c>
      <c r="AO71" s="51" t="str">
        <f>IF(AN71="","",IF(VALUE(RIGHT(AN71,2))+1&lt;=VALUE(RIGHT('Data Input 2'!$C29,2)),"FY"&amp;VALUE(RIGHT(AN71,2))+1,""))</f>
        <v/>
      </c>
      <c r="AP71" s="51" t="str">
        <f>IF(AO71="","",IF(VALUE(RIGHT(AO71,2))+1&lt;=VALUE(RIGHT('Data Input 2'!$C29,2)),"FY"&amp;VALUE(RIGHT(AO71,2))+1,""))</f>
        <v/>
      </c>
      <c r="AQ71" s="51" t="str">
        <f>IF(AP71="","",IF(VALUE(RIGHT(AP71,2))+1&lt;=VALUE(RIGHT('Data Input 2'!$C29,2)),"FY"&amp;VALUE(RIGHT(AP71,2))+1,""))</f>
        <v/>
      </c>
      <c r="AR71" s="51" t="str">
        <f>IF(AQ71="","",IF(VALUE(RIGHT(AQ71,2))+1&lt;=VALUE(RIGHT('Data Input 2'!$C29,2)),"FY"&amp;VALUE(RIGHT(AQ71,2))+1,""))</f>
        <v/>
      </c>
      <c r="AS71" s="51" t="str">
        <f>IF(AR71="","",IF(VALUE(RIGHT(AR71,2))+1&lt;=VALUE(RIGHT('Data Input 2'!$C29,2)),"FY"&amp;VALUE(RIGHT(AR71,2))+1,""))</f>
        <v/>
      </c>
      <c r="AT71" s="51" t="str">
        <f>IF(AS71="","",IF(VALUE(RIGHT(AS71,2))+1&lt;=VALUE(RIGHT('Data Input 2'!$C29,2)),"FY"&amp;VALUE(RIGHT(AS71,2))+1,""))</f>
        <v/>
      </c>
      <c r="AU71" s="51"/>
    </row>
    <row r="72" spans="2:47" x14ac:dyDescent="0.2">
      <c r="B72" s="196" t="str">
        <f>IF('Data Input 2'!B30&lt;&gt;0,'Data Input 2'!B30,"")</f>
        <v/>
      </c>
      <c r="C72" s="139"/>
      <c r="D72" s="140">
        <f>IF(AND(VALUE(RIGHT(D$49,2))&gt;='Data Input 2'!$R30,VALUE(RIGHT(D$49,2))&lt;='Data Input 2'!$T30),'Data Input 2'!$X30,0)</f>
        <v>0</v>
      </c>
      <c r="E72" s="140">
        <f>IF(AND(VALUE(RIGHT(E$49,2))&gt;='Data Input 2'!$R30,VALUE(RIGHT(E$49,2))&lt;='Data Input 2'!$T30),'Data Input 2'!$X30,0)</f>
        <v>0</v>
      </c>
      <c r="F72" s="140">
        <f>IF(AND(VALUE(RIGHT(F$49,2))&gt;='Data Input 2'!$R30,VALUE(RIGHT(F$49,2))&lt;='Data Input 2'!$T30),'Data Input 2'!$X30,0)</f>
        <v>0</v>
      </c>
      <c r="G72" s="140">
        <f>IF(AND(VALUE(RIGHT(G$49,2))&gt;='Data Input 2'!$R30,VALUE(RIGHT(G$49,2))&lt;='Data Input 2'!$T30),'Data Input 2'!$X30,0)</f>
        <v>0</v>
      </c>
      <c r="H72" s="140">
        <f>IF(AND(VALUE(RIGHT(H$49,2))&gt;='Data Input 2'!$R30,VALUE(RIGHT(H$49,2))&lt;='Data Input 2'!$T30),'Data Input 2'!$X30,0)</f>
        <v>0</v>
      </c>
      <c r="I72" s="140">
        <f>IF(AND(VALUE(RIGHT(I$49,2))&gt;='Data Input 2'!$R30,VALUE(RIGHT(I$49,2))&lt;='Data Input 2'!$T30),'Data Input 2'!$X30,0)</f>
        <v>0</v>
      </c>
      <c r="J72" s="140">
        <f>IF(AND(VALUE(RIGHT(J$49,2))&gt;='Data Input 2'!$R30,VALUE(RIGHT(J$49,2))&lt;='Data Input 2'!$T30),'Data Input 2'!$X30,0)</f>
        <v>0</v>
      </c>
      <c r="K72" s="140">
        <f>IF(AND(VALUE(RIGHT(K$49,2))&gt;='Data Input 2'!$R30,VALUE(RIGHT(K$49,2))&lt;='Data Input 2'!$T30),'Data Input 2'!$X30,0)</f>
        <v>0</v>
      </c>
      <c r="L72" s="140">
        <f>IF(AND(VALUE(RIGHT(L$49,2))&gt;='Data Input 2'!$R30,VALUE(RIGHT(L$49,2))&lt;='Data Input 2'!$T30),'Data Input 2'!$X30,0)</f>
        <v>0</v>
      </c>
      <c r="M72" s="140">
        <f>IF(AND(VALUE(RIGHT(M$49,2))&gt;='Data Input 2'!$R30,VALUE(RIGHT(M$49,2))&lt;='Data Input 2'!$T30),'Data Input 2'!$X30,0)</f>
        <v>0</v>
      </c>
      <c r="N72" s="140">
        <f>IF(AND(VALUE(RIGHT(N$49,2))&gt;='Data Input 2'!$R30,VALUE(RIGHT(N$49,2))&lt;='Data Input 2'!$T30),'Data Input 2'!$X30,0)</f>
        <v>0</v>
      </c>
      <c r="O72" s="140">
        <f>IF(AND(VALUE(RIGHT(O$49,2))&gt;='Data Input 2'!$R30,VALUE(RIGHT(O$49,2))&lt;='Data Input 2'!$T30),'Data Input 2'!$X30,0)</f>
        <v>0</v>
      </c>
      <c r="P72" s="140">
        <f>IF(AND(VALUE(RIGHT(P$49,2))&gt;='Data Input 2'!$R30,VALUE(RIGHT(P$49,2))&lt;='Data Input 2'!$T30),'Data Input 2'!$X30,0)</f>
        <v>0</v>
      </c>
      <c r="Q72" s="140">
        <f>IF(AND(VALUE(RIGHT(Q$49,2))&gt;='Data Input 2'!$R30,VALUE(RIGHT(Q$49,2))&lt;='Data Input 2'!$T30),'Data Input 2'!$X30,0)</f>
        <v>0</v>
      </c>
      <c r="R72" s="140">
        <f>IF(AND(VALUE(RIGHT(R$49,2))&gt;='Data Input 2'!$R30,VALUE(RIGHT(R$49,2))&lt;='Data Input 2'!$T30),'Data Input 2'!$X30,0)</f>
        <v>0</v>
      </c>
      <c r="S72" s="140">
        <f>IF(AND(VALUE(RIGHT(S$49,2))&gt;='Data Input 2'!$R30,VALUE(RIGHT(S$49,2))&lt;='Data Input 2'!$T30),'Data Input 2'!$X30,0)</f>
        <v>0</v>
      </c>
      <c r="T72" s="140">
        <f>IF(AND(VALUE(RIGHT(T$49,2))&gt;='Data Input 2'!$R30,VALUE(RIGHT(T$49,2))&lt;='Data Input 2'!$T30),'Data Input 2'!$X30,0)</f>
        <v>0</v>
      </c>
      <c r="U72" s="140">
        <f>IF(AND(VALUE(RIGHT(U$49,2))&gt;='Data Input 2'!$R30,VALUE(RIGHT(U$49,2))&lt;='Data Input 2'!$T30),'Data Input 2'!$X30,0)</f>
        <v>0</v>
      </c>
      <c r="V72" s="140">
        <f>IF(AND(VALUE(RIGHT(V$49,2))&gt;='Data Input 2'!$R30,VALUE(RIGHT(V$49,2))&lt;='Data Input 2'!$T30),'Data Input 2'!$X30,0)</f>
        <v>0</v>
      </c>
      <c r="W72" s="140">
        <f>IF(AND(VALUE(RIGHT(W$49,2))&gt;='Data Input 2'!$R30,VALUE(RIGHT(W$49,2))&lt;='Data Input 2'!$T30),'Data Input 2'!$X30,0)</f>
        <v>0</v>
      </c>
      <c r="X72" s="176">
        <f>IF(AND(VALUE(RIGHT(X$49,2))&gt;='Data Input 2'!$R30,VALUE(RIGHT(X$49,2))&lt;='Data Input 2'!$T30),'Data Input 2'!$X30,0)</f>
        <v>0</v>
      </c>
      <c r="Y72" s="176">
        <f>IF(AND(VALUE(RIGHT(Y$49,2))&gt;='Data Input 2'!$R30,VALUE(RIGHT(Y$49,2))&lt;='Data Input 2'!$T30),'Data Input 2'!$X30,0)</f>
        <v>0</v>
      </c>
      <c r="Z72" s="141">
        <f t="shared" si="48"/>
        <v>0</v>
      </c>
      <c r="AA72" s="51" t="str">
        <f>IF('Data Input 2'!$K30="Capital Reserves",(IF(VALUE(RIGHT(starting_fiscal_year,2))+1&lt;=VALUE(RIGHT('Data Input 2'!$C30,2)),"FY"&amp;VALUE(RIGHT(starting_fiscal_year,2))+1,"")),"")</f>
        <v/>
      </c>
      <c r="AB72" s="51" t="str">
        <f>IF(AA72="","",IF(VALUE(RIGHT(AA72,2))+1&lt;=VALUE(RIGHT('Data Input 2'!$C30,2)),"FY"&amp;VALUE(RIGHT(AA72,2))+1,""))</f>
        <v/>
      </c>
      <c r="AC72" s="51" t="str">
        <f>IF(AB72="","",IF(VALUE(RIGHT(AB72,2))+1&lt;=VALUE(RIGHT('Data Input 2'!$C30,2)),"FY"&amp;VALUE(RIGHT(AB72,2))+1,""))</f>
        <v/>
      </c>
      <c r="AD72" s="51" t="str">
        <f>IF(AC72="","",IF(VALUE(RIGHT(AC72,2))+1&lt;=VALUE(RIGHT('Data Input 2'!$C30,2)),"FY"&amp;VALUE(RIGHT(AC72,2))+1,""))</f>
        <v/>
      </c>
      <c r="AE72" s="51" t="str">
        <f>IF(AD72="","",IF(VALUE(RIGHT(AD72,2))+1&lt;=VALUE(RIGHT('Data Input 2'!$C30,2)),"FY"&amp;VALUE(RIGHT(AD72,2))+1,""))</f>
        <v/>
      </c>
      <c r="AF72" s="51" t="str">
        <f>IF(AE72="","",IF(VALUE(RIGHT(AE72,2))+1&lt;=VALUE(RIGHT('Data Input 2'!$C30,2)),"FY"&amp;VALUE(RIGHT(AE72,2))+1,""))</f>
        <v/>
      </c>
      <c r="AG72" s="51" t="str">
        <f>IF(AF72="","",IF(VALUE(RIGHT(AF72,2))+1&lt;=VALUE(RIGHT('Data Input 2'!$C30,2)),"FY"&amp;VALUE(RIGHT(AF72,2))+1,""))</f>
        <v/>
      </c>
      <c r="AH72" s="51" t="str">
        <f>IF(AG72="","",IF(VALUE(RIGHT(AG72,2))+1&lt;=VALUE(RIGHT('Data Input 2'!$C30,2)),"FY"&amp;VALUE(RIGHT(AG72,2))+1,""))</f>
        <v/>
      </c>
      <c r="AI72" s="51" t="str">
        <f>IF(AH72="","",IF(VALUE(RIGHT(AH72,2))+1&lt;=VALUE(RIGHT('Data Input 2'!$C30,2)),"FY"&amp;VALUE(RIGHT(AH72,2))+1,""))</f>
        <v/>
      </c>
      <c r="AJ72" s="51" t="str">
        <f>IF(AI72="","",IF(VALUE(RIGHT(AI72,2))+1&lt;=VALUE(RIGHT('Data Input 2'!$C30,2)),"FY"&amp;VALUE(RIGHT(AI72,2))+1,""))</f>
        <v/>
      </c>
      <c r="AK72" s="51" t="str">
        <f>IF(AJ72="","",IF(VALUE(RIGHT(AJ72,2))+1&lt;=VALUE(RIGHT('Data Input 2'!$C30,2)),"FY"&amp;VALUE(RIGHT(AJ72,2))+1,""))</f>
        <v/>
      </c>
      <c r="AL72" s="51" t="str">
        <f>IF(AK72="","",IF(VALUE(RIGHT(AK72,2))+1&lt;=VALUE(RIGHT('Data Input 2'!$C30,2)),"FY"&amp;VALUE(RIGHT(AK72,2))+1,""))</f>
        <v/>
      </c>
      <c r="AM72" s="51" t="str">
        <f>IF(AL72="","",IF(VALUE(RIGHT(AL72,2))+1&lt;=VALUE(RIGHT('Data Input 2'!$C30,2)),"FY"&amp;VALUE(RIGHT(AL72,2))+1,""))</f>
        <v/>
      </c>
      <c r="AN72" s="51" t="str">
        <f>IF(AM72="","",IF(VALUE(RIGHT(AM72,2))+1&lt;=VALUE(RIGHT('Data Input 2'!$C30,2)),"FY"&amp;VALUE(RIGHT(AM72,2))+1,""))</f>
        <v/>
      </c>
      <c r="AO72" s="51" t="str">
        <f>IF(AN72="","",IF(VALUE(RIGHT(AN72,2))+1&lt;=VALUE(RIGHT('Data Input 2'!$C30,2)),"FY"&amp;VALUE(RIGHT(AN72,2))+1,""))</f>
        <v/>
      </c>
      <c r="AP72" s="51" t="str">
        <f>IF(AO72="","",IF(VALUE(RIGHT(AO72,2))+1&lt;=VALUE(RIGHT('Data Input 2'!$C30,2)),"FY"&amp;VALUE(RIGHT(AO72,2))+1,""))</f>
        <v/>
      </c>
      <c r="AQ72" s="51" t="str">
        <f>IF(AP72="","",IF(VALUE(RIGHT(AP72,2))+1&lt;=VALUE(RIGHT('Data Input 2'!$C30,2)),"FY"&amp;VALUE(RIGHT(AP72,2))+1,""))</f>
        <v/>
      </c>
      <c r="AR72" s="51" t="str">
        <f>IF(AQ72="","",IF(VALUE(RIGHT(AQ72,2))+1&lt;=VALUE(RIGHT('Data Input 2'!$C30,2)),"FY"&amp;VALUE(RIGHT(AQ72,2))+1,""))</f>
        <v/>
      </c>
      <c r="AS72" s="51" t="str">
        <f>IF(AR72="","",IF(VALUE(RIGHT(AR72,2))+1&lt;=VALUE(RIGHT('Data Input 2'!$C30,2)),"FY"&amp;VALUE(RIGHT(AR72,2))+1,""))</f>
        <v/>
      </c>
      <c r="AT72" s="51" t="str">
        <f>IF(AS72="","",IF(VALUE(RIGHT(AS72,2))+1&lt;=VALUE(RIGHT('Data Input 2'!$C30,2)),"FY"&amp;VALUE(RIGHT(AS72,2))+1,""))</f>
        <v/>
      </c>
      <c r="AU72" s="51"/>
    </row>
    <row r="73" spans="2:47" x14ac:dyDescent="0.2">
      <c r="B73" s="196" t="str">
        <f>IF('Data Input 2'!B31&lt;&gt;0,'Data Input 2'!B31,"")</f>
        <v/>
      </c>
      <c r="C73" s="139"/>
      <c r="D73" s="140">
        <f>IF(AND(VALUE(RIGHT(D$49,2))&gt;='Data Input 2'!$R31,VALUE(RIGHT(D$49,2))&lt;='Data Input 2'!$T31),'Data Input 2'!$X31,0)</f>
        <v>0</v>
      </c>
      <c r="E73" s="140">
        <f>IF(AND(VALUE(RIGHT(E$49,2))&gt;='Data Input 2'!$R31,VALUE(RIGHT(E$49,2))&lt;='Data Input 2'!$T31),'Data Input 2'!$X31,0)</f>
        <v>0</v>
      </c>
      <c r="F73" s="140">
        <f>IF(AND(VALUE(RIGHT(F$49,2))&gt;='Data Input 2'!$R31,VALUE(RIGHT(F$49,2))&lt;='Data Input 2'!$T31),'Data Input 2'!$X31,0)</f>
        <v>0</v>
      </c>
      <c r="G73" s="140">
        <f>IF(AND(VALUE(RIGHT(G$49,2))&gt;='Data Input 2'!$R31,VALUE(RIGHT(G$49,2))&lt;='Data Input 2'!$T31),'Data Input 2'!$X31,0)</f>
        <v>0</v>
      </c>
      <c r="H73" s="140">
        <f>IF(AND(VALUE(RIGHT(H$49,2))&gt;='Data Input 2'!$R31,VALUE(RIGHT(H$49,2))&lt;='Data Input 2'!$T31),'Data Input 2'!$X31,0)</f>
        <v>0</v>
      </c>
      <c r="I73" s="140">
        <f>IF(AND(VALUE(RIGHT(I$49,2))&gt;='Data Input 2'!$R31,VALUE(RIGHT(I$49,2))&lt;='Data Input 2'!$T31),'Data Input 2'!$X31,0)</f>
        <v>0</v>
      </c>
      <c r="J73" s="140">
        <f>IF(AND(VALUE(RIGHT(J$49,2))&gt;='Data Input 2'!$R31,VALUE(RIGHT(J$49,2))&lt;='Data Input 2'!$T31),'Data Input 2'!$X31,0)</f>
        <v>0</v>
      </c>
      <c r="K73" s="140">
        <f>IF(AND(VALUE(RIGHT(K$49,2))&gt;='Data Input 2'!$R31,VALUE(RIGHT(K$49,2))&lt;='Data Input 2'!$T31),'Data Input 2'!$X31,0)</f>
        <v>0</v>
      </c>
      <c r="L73" s="140">
        <f>IF(AND(VALUE(RIGHT(L$49,2))&gt;='Data Input 2'!$R31,VALUE(RIGHT(L$49,2))&lt;='Data Input 2'!$T31),'Data Input 2'!$X31,0)</f>
        <v>0</v>
      </c>
      <c r="M73" s="140">
        <f>IF(AND(VALUE(RIGHT(M$49,2))&gt;='Data Input 2'!$R31,VALUE(RIGHT(M$49,2))&lt;='Data Input 2'!$T31),'Data Input 2'!$X31,0)</f>
        <v>0</v>
      </c>
      <c r="N73" s="140">
        <f>IF(AND(VALUE(RIGHT(N$49,2))&gt;='Data Input 2'!$R31,VALUE(RIGHT(N$49,2))&lt;='Data Input 2'!$T31),'Data Input 2'!$X31,0)</f>
        <v>0</v>
      </c>
      <c r="O73" s="140">
        <f>IF(AND(VALUE(RIGHT(O$49,2))&gt;='Data Input 2'!$R31,VALUE(RIGHT(O$49,2))&lt;='Data Input 2'!$T31),'Data Input 2'!$X31,0)</f>
        <v>0</v>
      </c>
      <c r="P73" s="140">
        <f>IF(AND(VALUE(RIGHT(P$49,2))&gt;='Data Input 2'!$R31,VALUE(RIGHT(P$49,2))&lt;='Data Input 2'!$T31),'Data Input 2'!$X31,0)</f>
        <v>0</v>
      </c>
      <c r="Q73" s="140">
        <f>IF(AND(VALUE(RIGHT(Q$49,2))&gt;='Data Input 2'!$R31,VALUE(RIGHT(Q$49,2))&lt;='Data Input 2'!$T31),'Data Input 2'!$X31,0)</f>
        <v>0</v>
      </c>
      <c r="R73" s="140">
        <f>IF(AND(VALUE(RIGHT(R$49,2))&gt;='Data Input 2'!$R31,VALUE(RIGHT(R$49,2))&lt;='Data Input 2'!$T31),'Data Input 2'!$X31,0)</f>
        <v>0</v>
      </c>
      <c r="S73" s="140">
        <f>IF(AND(VALUE(RIGHT(S$49,2))&gt;='Data Input 2'!$R31,VALUE(RIGHT(S$49,2))&lt;='Data Input 2'!$T31),'Data Input 2'!$X31,0)</f>
        <v>0</v>
      </c>
      <c r="T73" s="140">
        <f>IF(AND(VALUE(RIGHT(T$49,2))&gt;='Data Input 2'!$R31,VALUE(RIGHT(T$49,2))&lt;='Data Input 2'!$T31),'Data Input 2'!$X31,0)</f>
        <v>0</v>
      </c>
      <c r="U73" s="140">
        <f>IF(AND(VALUE(RIGHT(U$49,2))&gt;='Data Input 2'!$R31,VALUE(RIGHT(U$49,2))&lt;='Data Input 2'!$T31),'Data Input 2'!$X31,0)</f>
        <v>0</v>
      </c>
      <c r="V73" s="140">
        <f>IF(AND(VALUE(RIGHT(V$49,2))&gt;='Data Input 2'!$R31,VALUE(RIGHT(V$49,2))&lt;='Data Input 2'!$T31),'Data Input 2'!$X31,0)</f>
        <v>0</v>
      </c>
      <c r="W73" s="140">
        <f>IF(AND(VALUE(RIGHT(W$49,2))&gt;='Data Input 2'!$R31,VALUE(RIGHT(W$49,2))&lt;='Data Input 2'!$T31),'Data Input 2'!$X31,0)</f>
        <v>0</v>
      </c>
      <c r="X73" s="176">
        <f>IF(AND(VALUE(RIGHT(X$49,2))&gt;='Data Input 2'!$R31,VALUE(RIGHT(X$49,2))&lt;='Data Input 2'!$T31),'Data Input 2'!$X31,0)</f>
        <v>0</v>
      </c>
      <c r="Y73" s="176">
        <f>IF(AND(VALUE(RIGHT(Y$49,2))&gt;='Data Input 2'!$R31,VALUE(RIGHT(Y$49,2))&lt;='Data Input 2'!$T31),'Data Input 2'!$X31,0)</f>
        <v>0</v>
      </c>
      <c r="Z73" s="141">
        <f t="shared" si="48"/>
        <v>0</v>
      </c>
      <c r="AA73" s="51" t="str">
        <f>IF('Data Input 2'!$K31="Capital Reserves",(IF(VALUE(RIGHT(starting_fiscal_year,2))+1&lt;=VALUE(RIGHT('Data Input 2'!$C31,2)),"FY"&amp;VALUE(RIGHT(starting_fiscal_year,2))+1,"")),"")</f>
        <v/>
      </c>
      <c r="AB73" s="51" t="str">
        <f>IF(AA73="","",IF(VALUE(RIGHT(AA73,2))+1&lt;=VALUE(RIGHT('Data Input 2'!$C31,2)),"FY"&amp;VALUE(RIGHT(AA73,2))+1,""))</f>
        <v/>
      </c>
      <c r="AC73" s="51" t="str">
        <f>IF(AB73="","",IF(VALUE(RIGHT(AB73,2))+1&lt;=VALUE(RIGHT('Data Input 2'!$C31,2)),"FY"&amp;VALUE(RIGHT(AB73,2))+1,""))</f>
        <v/>
      </c>
      <c r="AD73" s="51" t="str">
        <f>IF(AC73="","",IF(VALUE(RIGHT(AC73,2))+1&lt;=VALUE(RIGHT('Data Input 2'!$C31,2)),"FY"&amp;VALUE(RIGHT(AC73,2))+1,""))</f>
        <v/>
      </c>
      <c r="AE73" s="51" t="str">
        <f>IF(AD73="","",IF(VALUE(RIGHT(AD73,2))+1&lt;=VALUE(RIGHT('Data Input 2'!$C31,2)),"FY"&amp;VALUE(RIGHT(AD73,2))+1,""))</f>
        <v/>
      </c>
      <c r="AF73" s="51" t="str">
        <f>IF(AE73="","",IF(VALUE(RIGHT(AE73,2))+1&lt;=VALUE(RIGHT('Data Input 2'!$C31,2)),"FY"&amp;VALUE(RIGHT(AE73,2))+1,""))</f>
        <v/>
      </c>
      <c r="AG73" s="51" t="str">
        <f>IF(AF73="","",IF(VALUE(RIGHT(AF73,2))+1&lt;=VALUE(RIGHT('Data Input 2'!$C31,2)),"FY"&amp;VALUE(RIGHT(AF73,2))+1,""))</f>
        <v/>
      </c>
      <c r="AH73" s="51" t="str">
        <f>IF(AG73="","",IF(VALUE(RIGHT(AG73,2))+1&lt;=VALUE(RIGHT('Data Input 2'!$C31,2)),"FY"&amp;VALUE(RIGHT(AG73,2))+1,""))</f>
        <v/>
      </c>
      <c r="AI73" s="51" t="str">
        <f>IF(AH73="","",IF(VALUE(RIGHT(AH73,2))+1&lt;=VALUE(RIGHT('Data Input 2'!$C31,2)),"FY"&amp;VALUE(RIGHT(AH73,2))+1,""))</f>
        <v/>
      </c>
      <c r="AJ73" s="51" t="str">
        <f>IF(AI73="","",IF(VALUE(RIGHT(AI73,2))+1&lt;=VALUE(RIGHT('Data Input 2'!$C31,2)),"FY"&amp;VALUE(RIGHT(AI73,2))+1,""))</f>
        <v/>
      </c>
      <c r="AK73" s="51" t="str">
        <f>IF(AJ73="","",IF(VALUE(RIGHT(AJ73,2))+1&lt;=VALUE(RIGHT('Data Input 2'!$C31,2)),"FY"&amp;VALUE(RIGHT(AJ73,2))+1,""))</f>
        <v/>
      </c>
      <c r="AL73" s="51" t="str">
        <f>IF(AK73="","",IF(VALUE(RIGHT(AK73,2))+1&lt;=VALUE(RIGHT('Data Input 2'!$C31,2)),"FY"&amp;VALUE(RIGHT(AK73,2))+1,""))</f>
        <v/>
      </c>
      <c r="AM73" s="51" t="str">
        <f>IF(AL73="","",IF(VALUE(RIGHT(AL73,2))+1&lt;=VALUE(RIGHT('Data Input 2'!$C31,2)),"FY"&amp;VALUE(RIGHT(AL73,2))+1,""))</f>
        <v/>
      </c>
      <c r="AN73" s="51" t="str">
        <f>IF(AM73="","",IF(VALUE(RIGHT(AM73,2))+1&lt;=VALUE(RIGHT('Data Input 2'!$C31,2)),"FY"&amp;VALUE(RIGHT(AM73,2))+1,""))</f>
        <v/>
      </c>
      <c r="AO73" s="51" t="str">
        <f>IF(AN73="","",IF(VALUE(RIGHT(AN73,2))+1&lt;=VALUE(RIGHT('Data Input 2'!$C31,2)),"FY"&amp;VALUE(RIGHT(AN73,2))+1,""))</f>
        <v/>
      </c>
      <c r="AP73" s="51" t="str">
        <f>IF(AO73="","",IF(VALUE(RIGHT(AO73,2))+1&lt;=VALUE(RIGHT('Data Input 2'!$C31,2)),"FY"&amp;VALUE(RIGHT(AO73,2))+1,""))</f>
        <v/>
      </c>
      <c r="AQ73" s="51" t="str">
        <f>IF(AP73="","",IF(VALUE(RIGHT(AP73,2))+1&lt;=VALUE(RIGHT('Data Input 2'!$C31,2)),"FY"&amp;VALUE(RIGHT(AP73,2))+1,""))</f>
        <v/>
      </c>
      <c r="AR73" s="51" t="str">
        <f>IF(AQ73="","",IF(VALUE(RIGHT(AQ73,2))+1&lt;=VALUE(RIGHT('Data Input 2'!$C31,2)),"FY"&amp;VALUE(RIGHT(AQ73,2))+1,""))</f>
        <v/>
      </c>
      <c r="AS73" s="51" t="str">
        <f>IF(AR73="","",IF(VALUE(RIGHT(AR73,2))+1&lt;=VALUE(RIGHT('Data Input 2'!$C31,2)),"FY"&amp;VALUE(RIGHT(AR73,2))+1,""))</f>
        <v/>
      </c>
      <c r="AT73" s="51" t="str">
        <f>IF(AS73="","",IF(VALUE(RIGHT(AS73,2))+1&lt;=VALUE(RIGHT('Data Input 2'!$C31,2)),"FY"&amp;VALUE(RIGHT(AS73,2))+1,""))</f>
        <v/>
      </c>
      <c r="AU73" s="51"/>
    </row>
    <row r="74" spans="2:47" x14ac:dyDescent="0.2">
      <c r="B74" s="196" t="str">
        <f>IF('Data Input 2'!B32&lt;&gt;0,'Data Input 2'!B32,"")</f>
        <v/>
      </c>
      <c r="C74" s="139"/>
      <c r="D74" s="140">
        <f>IF(AND(VALUE(RIGHT(D$49,2))&gt;='Data Input 2'!$R32,VALUE(RIGHT(D$49,2))&lt;='Data Input 2'!$T32),'Data Input 2'!$X32,0)</f>
        <v>0</v>
      </c>
      <c r="E74" s="140">
        <f>IF(AND(VALUE(RIGHT(E$49,2))&gt;='Data Input 2'!$R32,VALUE(RIGHT(E$49,2))&lt;='Data Input 2'!$T32),'Data Input 2'!$X32,0)</f>
        <v>0</v>
      </c>
      <c r="F74" s="140">
        <f>IF(AND(VALUE(RIGHT(F$49,2))&gt;='Data Input 2'!$R32,VALUE(RIGHT(F$49,2))&lt;='Data Input 2'!$T32),'Data Input 2'!$X32,0)</f>
        <v>0</v>
      </c>
      <c r="G74" s="140">
        <f>IF(AND(VALUE(RIGHT(G$49,2))&gt;='Data Input 2'!$R32,VALUE(RIGHT(G$49,2))&lt;='Data Input 2'!$T32),'Data Input 2'!$X32,0)</f>
        <v>0</v>
      </c>
      <c r="H74" s="140">
        <f>IF(AND(VALUE(RIGHT(H$49,2))&gt;='Data Input 2'!$R32,VALUE(RIGHT(H$49,2))&lt;='Data Input 2'!$T32),'Data Input 2'!$X32,0)</f>
        <v>0</v>
      </c>
      <c r="I74" s="140">
        <f>IF(AND(VALUE(RIGHT(I$49,2))&gt;='Data Input 2'!$R32,VALUE(RIGHT(I$49,2))&lt;='Data Input 2'!$T32),'Data Input 2'!$X32,0)</f>
        <v>0</v>
      </c>
      <c r="J74" s="140">
        <f>IF(AND(VALUE(RIGHT(J$49,2))&gt;='Data Input 2'!$R32,VALUE(RIGHT(J$49,2))&lt;='Data Input 2'!$T32),'Data Input 2'!$X32,0)</f>
        <v>0</v>
      </c>
      <c r="K74" s="140">
        <f>IF(AND(VALUE(RIGHT(K$49,2))&gt;='Data Input 2'!$R32,VALUE(RIGHT(K$49,2))&lt;='Data Input 2'!$T32),'Data Input 2'!$X32,0)</f>
        <v>0</v>
      </c>
      <c r="L74" s="140">
        <f>IF(AND(VALUE(RIGHT(L$49,2))&gt;='Data Input 2'!$R32,VALUE(RIGHT(L$49,2))&lt;='Data Input 2'!$T32),'Data Input 2'!$X32,0)</f>
        <v>0</v>
      </c>
      <c r="M74" s="140">
        <f>IF(AND(VALUE(RIGHT(M$49,2))&gt;='Data Input 2'!$R32,VALUE(RIGHT(M$49,2))&lt;='Data Input 2'!$T32),'Data Input 2'!$X32,0)</f>
        <v>0</v>
      </c>
      <c r="N74" s="140">
        <f>IF(AND(VALUE(RIGHT(N$49,2))&gt;='Data Input 2'!$R32,VALUE(RIGHT(N$49,2))&lt;='Data Input 2'!$T32),'Data Input 2'!$X32,0)</f>
        <v>0</v>
      </c>
      <c r="O74" s="140">
        <f>IF(AND(VALUE(RIGHT(O$49,2))&gt;='Data Input 2'!$R32,VALUE(RIGHT(O$49,2))&lt;='Data Input 2'!$T32),'Data Input 2'!$X32,0)</f>
        <v>0</v>
      </c>
      <c r="P74" s="140">
        <f>IF(AND(VALUE(RIGHT(P$49,2))&gt;='Data Input 2'!$R32,VALUE(RIGHT(P$49,2))&lt;='Data Input 2'!$T32),'Data Input 2'!$X32,0)</f>
        <v>0</v>
      </c>
      <c r="Q74" s="140">
        <f>IF(AND(VALUE(RIGHT(Q$49,2))&gt;='Data Input 2'!$R32,VALUE(RIGHT(Q$49,2))&lt;='Data Input 2'!$T32),'Data Input 2'!$X32,0)</f>
        <v>0</v>
      </c>
      <c r="R74" s="140">
        <f>IF(AND(VALUE(RIGHT(R$49,2))&gt;='Data Input 2'!$R32,VALUE(RIGHT(R$49,2))&lt;='Data Input 2'!$T32),'Data Input 2'!$X32,0)</f>
        <v>0</v>
      </c>
      <c r="S74" s="140">
        <f>IF(AND(VALUE(RIGHT(S$49,2))&gt;='Data Input 2'!$R32,VALUE(RIGHT(S$49,2))&lt;='Data Input 2'!$T32),'Data Input 2'!$X32,0)</f>
        <v>0</v>
      </c>
      <c r="T74" s="140">
        <f>IF(AND(VALUE(RIGHT(T$49,2))&gt;='Data Input 2'!$R32,VALUE(RIGHT(T$49,2))&lt;='Data Input 2'!$T32),'Data Input 2'!$X32,0)</f>
        <v>0</v>
      </c>
      <c r="U74" s="140">
        <f>IF(AND(VALUE(RIGHT(U$49,2))&gt;='Data Input 2'!$R32,VALUE(RIGHT(U$49,2))&lt;='Data Input 2'!$T32),'Data Input 2'!$X32,0)</f>
        <v>0</v>
      </c>
      <c r="V74" s="140">
        <f>IF(AND(VALUE(RIGHT(V$49,2))&gt;='Data Input 2'!$R32,VALUE(RIGHT(V$49,2))&lt;='Data Input 2'!$T32),'Data Input 2'!$X32,0)</f>
        <v>0</v>
      </c>
      <c r="W74" s="140">
        <f>IF(AND(VALUE(RIGHT(W$49,2))&gt;='Data Input 2'!$R32,VALUE(RIGHT(W$49,2))&lt;='Data Input 2'!$T32),'Data Input 2'!$X32,0)</f>
        <v>0</v>
      </c>
      <c r="X74" s="176">
        <f>IF(AND(VALUE(RIGHT(X$49,2))&gt;='Data Input 2'!$R32,VALUE(RIGHT(X$49,2))&lt;='Data Input 2'!$T32),'Data Input 2'!$X32,0)</f>
        <v>0</v>
      </c>
      <c r="Y74" s="176">
        <f>IF(AND(VALUE(RIGHT(Y$49,2))&gt;='Data Input 2'!$R32,VALUE(RIGHT(Y$49,2))&lt;='Data Input 2'!$T32),'Data Input 2'!$X32,0)</f>
        <v>0</v>
      </c>
      <c r="Z74" s="141">
        <f t="shared" si="48"/>
        <v>0</v>
      </c>
      <c r="AA74" s="51" t="str">
        <f>IF('Data Input 2'!$K32="Capital Reserves",(IF(VALUE(RIGHT(starting_fiscal_year,2))+1&lt;=VALUE(RIGHT('Data Input 2'!$C32,2)),"FY"&amp;VALUE(RIGHT(starting_fiscal_year,2))+1,"")),"")</f>
        <v/>
      </c>
      <c r="AB74" s="51" t="str">
        <f>IF(AA74="","",IF(VALUE(RIGHT(AA74,2))+1&lt;=VALUE(RIGHT('Data Input 2'!$C32,2)),"FY"&amp;VALUE(RIGHT(AA74,2))+1,""))</f>
        <v/>
      </c>
      <c r="AC74" s="51" t="str">
        <f>IF(AB74="","",IF(VALUE(RIGHT(AB74,2))+1&lt;=VALUE(RIGHT('Data Input 2'!$C32,2)),"FY"&amp;VALUE(RIGHT(AB74,2))+1,""))</f>
        <v/>
      </c>
      <c r="AD74" s="51" t="str">
        <f>IF(AC74="","",IF(VALUE(RIGHT(AC74,2))+1&lt;=VALUE(RIGHT('Data Input 2'!$C32,2)),"FY"&amp;VALUE(RIGHT(AC74,2))+1,""))</f>
        <v/>
      </c>
      <c r="AE74" s="51" t="str">
        <f>IF(AD74="","",IF(VALUE(RIGHT(AD74,2))+1&lt;=VALUE(RIGHT('Data Input 2'!$C32,2)),"FY"&amp;VALUE(RIGHT(AD74,2))+1,""))</f>
        <v/>
      </c>
      <c r="AF74" s="51" t="str">
        <f>IF(AE74="","",IF(VALUE(RIGHT(AE74,2))+1&lt;=VALUE(RIGHT('Data Input 2'!$C32,2)),"FY"&amp;VALUE(RIGHT(AE74,2))+1,""))</f>
        <v/>
      </c>
      <c r="AG74" s="51" t="str">
        <f>IF(AF74="","",IF(VALUE(RIGHT(AF74,2))+1&lt;=VALUE(RIGHT('Data Input 2'!$C32,2)),"FY"&amp;VALUE(RIGHT(AF74,2))+1,""))</f>
        <v/>
      </c>
      <c r="AH74" s="51" t="str">
        <f>IF(AG74="","",IF(VALUE(RIGHT(AG74,2))+1&lt;=VALUE(RIGHT('Data Input 2'!$C32,2)),"FY"&amp;VALUE(RIGHT(AG74,2))+1,""))</f>
        <v/>
      </c>
      <c r="AI74" s="51" t="str">
        <f>IF(AH74="","",IF(VALUE(RIGHT(AH74,2))+1&lt;=VALUE(RIGHT('Data Input 2'!$C32,2)),"FY"&amp;VALUE(RIGHT(AH74,2))+1,""))</f>
        <v/>
      </c>
      <c r="AJ74" s="51" t="str">
        <f>IF(AI74="","",IF(VALUE(RIGHT(AI74,2))+1&lt;=VALUE(RIGHT('Data Input 2'!$C32,2)),"FY"&amp;VALUE(RIGHT(AI74,2))+1,""))</f>
        <v/>
      </c>
      <c r="AK74" s="51" t="str">
        <f>IF(AJ74="","",IF(VALUE(RIGHT(AJ74,2))+1&lt;=VALUE(RIGHT('Data Input 2'!$C32,2)),"FY"&amp;VALUE(RIGHT(AJ74,2))+1,""))</f>
        <v/>
      </c>
      <c r="AL74" s="51" t="str">
        <f>IF(AK74="","",IF(VALUE(RIGHT(AK74,2))+1&lt;=VALUE(RIGHT('Data Input 2'!$C32,2)),"FY"&amp;VALUE(RIGHT(AK74,2))+1,""))</f>
        <v/>
      </c>
      <c r="AM74" s="51" t="str">
        <f>IF(AL74="","",IF(VALUE(RIGHT(AL74,2))+1&lt;=VALUE(RIGHT('Data Input 2'!$C32,2)),"FY"&amp;VALUE(RIGHT(AL74,2))+1,""))</f>
        <v/>
      </c>
      <c r="AN74" s="51" t="str">
        <f>IF(AM74="","",IF(VALUE(RIGHT(AM74,2))+1&lt;=VALUE(RIGHT('Data Input 2'!$C32,2)),"FY"&amp;VALUE(RIGHT(AM74,2))+1,""))</f>
        <v/>
      </c>
      <c r="AO74" s="51" t="str">
        <f>IF(AN74="","",IF(VALUE(RIGHT(AN74,2))+1&lt;=VALUE(RIGHT('Data Input 2'!$C32,2)),"FY"&amp;VALUE(RIGHT(AN74,2))+1,""))</f>
        <v/>
      </c>
      <c r="AP74" s="51" t="str">
        <f>IF(AO74="","",IF(VALUE(RIGHT(AO74,2))+1&lt;=VALUE(RIGHT('Data Input 2'!$C32,2)),"FY"&amp;VALUE(RIGHT(AO74,2))+1,""))</f>
        <v/>
      </c>
      <c r="AQ74" s="51" t="str">
        <f>IF(AP74="","",IF(VALUE(RIGHT(AP74,2))+1&lt;=VALUE(RIGHT('Data Input 2'!$C32,2)),"FY"&amp;VALUE(RIGHT(AP74,2))+1,""))</f>
        <v/>
      </c>
      <c r="AR74" s="51" t="str">
        <f>IF(AQ74="","",IF(VALUE(RIGHT(AQ74,2))+1&lt;=VALUE(RIGHT('Data Input 2'!$C32,2)),"FY"&amp;VALUE(RIGHT(AQ74,2))+1,""))</f>
        <v/>
      </c>
      <c r="AS74" s="51" t="str">
        <f>IF(AR74="","",IF(VALUE(RIGHT(AR74,2))+1&lt;=VALUE(RIGHT('Data Input 2'!$C32,2)),"FY"&amp;VALUE(RIGHT(AR74,2))+1,""))</f>
        <v/>
      </c>
      <c r="AT74" s="51" t="str">
        <f>IF(AS74="","",IF(VALUE(RIGHT(AS74,2))+1&lt;=VALUE(RIGHT('Data Input 2'!$C32,2)),"FY"&amp;VALUE(RIGHT(AS74,2))+1,""))</f>
        <v/>
      </c>
      <c r="AU74" s="51"/>
    </row>
    <row r="75" spans="2:47" x14ac:dyDescent="0.2">
      <c r="B75" s="196" t="str">
        <f>IF('Data Input 2'!B33&lt;&gt;0,'Data Input 2'!B33,"")</f>
        <v/>
      </c>
      <c r="C75" s="139"/>
      <c r="D75" s="140">
        <f>IF(AND(VALUE(RIGHT(D$49,2))&gt;='Data Input 2'!$R33,VALUE(RIGHT(D$49,2))&lt;='Data Input 2'!$T33),'Data Input 2'!$X33,0)</f>
        <v>0</v>
      </c>
      <c r="E75" s="140">
        <f>IF(AND(VALUE(RIGHT(E$49,2))&gt;='Data Input 2'!$R33,VALUE(RIGHT(E$49,2))&lt;='Data Input 2'!$T33),'Data Input 2'!$X33,0)</f>
        <v>0</v>
      </c>
      <c r="F75" s="140">
        <f>IF(AND(VALUE(RIGHT(F$49,2))&gt;='Data Input 2'!$R33,VALUE(RIGHT(F$49,2))&lt;='Data Input 2'!$T33),'Data Input 2'!$X33,0)</f>
        <v>0</v>
      </c>
      <c r="G75" s="140">
        <f>IF(AND(VALUE(RIGHT(G$49,2))&gt;='Data Input 2'!$R33,VALUE(RIGHT(G$49,2))&lt;='Data Input 2'!$T33),'Data Input 2'!$X33,0)</f>
        <v>0</v>
      </c>
      <c r="H75" s="140">
        <f>IF(AND(VALUE(RIGHT(H$49,2))&gt;='Data Input 2'!$R33,VALUE(RIGHT(H$49,2))&lt;='Data Input 2'!$T33),'Data Input 2'!$X33,0)</f>
        <v>0</v>
      </c>
      <c r="I75" s="140">
        <f>IF(AND(VALUE(RIGHT(I$49,2))&gt;='Data Input 2'!$R33,VALUE(RIGHT(I$49,2))&lt;='Data Input 2'!$T33),'Data Input 2'!$X33,0)</f>
        <v>0</v>
      </c>
      <c r="J75" s="140">
        <f>IF(AND(VALUE(RIGHT(J$49,2))&gt;='Data Input 2'!$R33,VALUE(RIGHT(J$49,2))&lt;='Data Input 2'!$T33),'Data Input 2'!$X33,0)</f>
        <v>0</v>
      </c>
      <c r="K75" s="140">
        <f>IF(AND(VALUE(RIGHT(K$49,2))&gt;='Data Input 2'!$R33,VALUE(RIGHT(K$49,2))&lt;='Data Input 2'!$T33),'Data Input 2'!$X33,0)</f>
        <v>0</v>
      </c>
      <c r="L75" s="140">
        <f>IF(AND(VALUE(RIGHT(L$49,2))&gt;='Data Input 2'!$R33,VALUE(RIGHT(L$49,2))&lt;='Data Input 2'!$T33),'Data Input 2'!$X33,0)</f>
        <v>0</v>
      </c>
      <c r="M75" s="140">
        <f>IF(AND(VALUE(RIGHT(M$49,2))&gt;='Data Input 2'!$R33,VALUE(RIGHT(M$49,2))&lt;='Data Input 2'!$T33),'Data Input 2'!$X33,0)</f>
        <v>0</v>
      </c>
      <c r="N75" s="140">
        <f>IF(AND(VALUE(RIGHT(N$49,2))&gt;='Data Input 2'!$R33,VALUE(RIGHT(N$49,2))&lt;='Data Input 2'!$T33),'Data Input 2'!$X33,0)</f>
        <v>0</v>
      </c>
      <c r="O75" s="140">
        <f>IF(AND(VALUE(RIGHT(O$49,2))&gt;='Data Input 2'!$R33,VALUE(RIGHT(O$49,2))&lt;='Data Input 2'!$T33),'Data Input 2'!$X33,0)</f>
        <v>0</v>
      </c>
      <c r="P75" s="140">
        <f>IF(AND(VALUE(RIGHT(P$49,2))&gt;='Data Input 2'!$R33,VALUE(RIGHT(P$49,2))&lt;='Data Input 2'!$T33),'Data Input 2'!$X33,0)</f>
        <v>0</v>
      </c>
      <c r="Q75" s="140">
        <f>IF(AND(VALUE(RIGHT(Q$49,2))&gt;='Data Input 2'!$R33,VALUE(RIGHT(Q$49,2))&lt;='Data Input 2'!$T33),'Data Input 2'!$X33,0)</f>
        <v>0</v>
      </c>
      <c r="R75" s="140">
        <f>IF(AND(VALUE(RIGHT(R$49,2))&gt;='Data Input 2'!$R33,VALUE(RIGHT(R$49,2))&lt;='Data Input 2'!$T33),'Data Input 2'!$X33,0)</f>
        <v>0</v>
      </c>
      <c r="S75" s="140">
        <f>IF(AND(VALUE(RIGHT(S$49,2))&gt;='Data Input 2'!$R33,VALUE(RIGHT(S$49,2))&lt;='Data Input 2'!$T33),'Data Input 2'!$X33,0)</f>
        <v>0</v>
      </c>
      <c r="T75" s="140">
        <f>IF(AND(VALUE(RIGHT(T$49,2))&gt;='Data Input 2'!$R33,VALUE(RIGHT(T$49,2))&lt;='Data Input 2'!$T33),'Data Input 2'!$X33,0)</f>
        <v>0</v>
      </c>
      <c r="U75" s="140">
        <f>IF(AND(VALUE(RIGHT(U$49,2))&gt;='Data Input 2'!$R33,VALUE(RIGHT(U$49,2))&lt;='Data Input 2'!$T33),'Data Input 2'!$X33,0)</f>
        <v>0</v>
      </c>
      <c r="V75" s="140">
        <f>IF(AND(VALUE(RIGHT(V$49,2))&gt;='Data Input 2'!$R33,VALUE(RIGHT(V$49,2))&lt;='Data Input 2'!$T33),'Data Input 2'!$X33,0)</f>
        <v>0</v>
      </c>
      <c r="W75" s="140">
        <f>IF(AND(VALUE(RIGHT(W$49,2))&gt;='Data Input 2'!$R33,VALUE(RIGHT(W$49,2))&lt;='Data Input 2'!$T33),'Data Input 2'!$X33,0)</f>
        <v>0</v>
      </c>
      <c r="X75" s="176">
        <f>IF(AND(VALUE(RIGHT(X$49,2))&gt;='Data Input 2'!$R33,VALUE(RIGHT(X$49,2))&lt;='Data Input 2'!$T33),'Data Input 2'!$X33,0)</f>
        <v>0</v>
      </c>
      <c r="Y75" s="176">
        <f>IF(AND(VALUE(RIGHT(Y$49,2))&gt;='Data Input 2'!$R33,VALUE(RIGHT(Y$49,2))&lt;='Data Input 2'!$T33),'Data Input 2'!$X33,0)</f>
        <v>0</v>
      </c>
      <c r="Z75" s="141">
        <f t="shared" si="48"/>
        <v>0</v>
      </c>
      <c r="AA75" s="51" t="str">
        <f>IF('Data Input 2'!$K33="Capital Reserves",(IF(VALUE(RIGHT(starting_fiscal_year,2))+1&lt;=VALUE(RIGHT('Data Input 2'!$C33,2)),"FY"&amp;VALUE(RIGHT(starting_fiscal_year,2))+1,"")),"")</f>
        <v/>
      </c>
      <c r="AB75" s="51" t="str">
        <f>IF(AA75="","",IF(VALUE(RIGHT(AA75,2))+1&lt;=VALUE(RIGHT('Data Input 2'!$C33,2)),"FY"&amp;VALUE(RIGHT(AA75,2))+1,""))</f>
        <v/>
      </c>
      <c r="AC75" s="51" t="str">
        <f>IF(AB75="","",IF(VALUE(RIGHT(AB75,2))+1&lt;=VALUE(RIGHT('Data Input 2'!$C33,2)),"FY"&amp;VALUE(RIGHT(AB75,2))+1,""))</f>
        <v/>
      </c>
      <c r="AD75" s="51" t="str">
        <f>IF(AC75="","",IF(VALUE(RIGHT(AC75,2))+1&lt;=VALUE(RIGHT('Data Input 2'!$C33,2)),"FY"&amp;VALUE(RIGHT(AC75,2))+1,""))</f>
        <v/>
      </c>
      <c r="AE75" s="51" t="str">
        <f>IF(AD75="","",IF(VALUE(RIGHT(AD75,2))+1&lt;=VALUE(RIGHT('Data Input 2'!$C33,2)),"FY"&amp;VALUE(RIGHT(AD75,2))+1,""))</f>
        <v/>
      </c>
      <c r="AF75" s="51" t="str">
        <f>IF(AE75="","",IF(VALUE(RIGHT(AE75,2))+1&lt;=VALUE(RIGHT('Data Input 2'!$C33,2)),"FY"&amp;VALUE(RIGHT(AE75,2))+1,""))</f>
        <v/>
      </c>
      <c r="AG75" s="51" t="str">
        <f>IF(AF75="","",IF(VALUE(RIGHT(AF75,2))+1&lt;=VALUE(RIGHT('Data Input 2'!$C33,2)),"FY"&amp;VALUE(RIGHT(AF75,2))+1,""))</f>
        <v/>
      </c>
      <c r="AH75" s="51" t="str">
        <f>IF(AG75="","",IF(VALUE(RIGHT(AG75,2))+1&lt;=VALUE(RIGHT('Data Input 2'!$C33,2)),"FY"&amp;VALUE(RIGHT(AG75,2))+1,""))</f>
        <v/>
      </c>
      <c r="AI75" s="51" t="str">
        <f>IF(AH75="","",IF(VALUE(RIGHT(AH75,2))+1&lt;=VALUE(RIGHT('Data Input 2'!$C33,2)),"FY"&amp;VALUE(RIGHT(AH75,2))+1,""))</f>
        <v/>
      </c>
      <c r="AJ75" s="51" t="str">
        <f>IF(AI75="","",IF(VALUE(RIGHT(AI75,2))+1&lt;=VALUE(RIGHT('Data Input 2'!$C33,2)),"FY"&amp;VALUE(RIGHT(AI75,2))+1,""))</f>
        <v/>
      </c>
      <c r="AK75" s="51" t="str">
        <f>IF(AJ75="","",IF(VALUE(RIGHT(AJ75,2))+1&lt;=VALUE(RIGHT('Data Input 2'!$C33,2)),"FY"&amp;VALUE(RIGHT(AJ75,2))+1,""))</f>
        <v/>
      </c>
      <c r="AL75" s="51" t="str">
        <f>IF(AK75="","",IF(VALUE(RIGHT(AK75,2))+1&lt;=VALUE(RIGHT('Data Input 2'!$C33,2)),"FY"&amp;VALUE(RIGHT(AK75,2))+1,""))</f>
        <v/>
      </c>
      <c r="AM75" s="51" t="str">
        <f>IF(AL75="","",IF(VALUE(RIGHT(AL75,2))+1&lt;=VALUE(RIGHT('Data Input 2'!$C33,2)),"FY"&amp;VALUE(RIGHT(AL75,2))+1,""))</f>
        <v/>
      </c>
      <c r="AN75" s="51" t="str">
        <f>IF(AM75="","",IF(VALUE(RIGHT(AM75,2))+1&lt;=VALUE(RIGHT('Data Input 2'!$C33,2)),"FY"&amp;VALUE(RIGHT(AM75,2))+1,""))</f>
        <v/>
      </c>
      <c r="AO75" s="51" t="str">
        <f>IF(AN75="","",IF(VALUE(RIGHT(AN75,2))+1&lt;=VALUE(RIGHT('Data Input 2'!$C33,2)),"FY"&amp;VALUE(RIGHT(AN75,2))+1,""))</f>
        <v/>
      </c>
      <c r="AP75" s="51" t="str">
        <f>IF(AO75="","",IF(VALUE(RIGHT(AO75,2))+1&lt;=VALUE(RIGHT('Data Input 2'!$C33,2)),"FY"&amp;VALUE(RIGHT(AO75,2))+1,""))</f>
        <v/>
      </c>
      <c r="AQ75" s="51" t="str">
        <f>IF(AP75="","",IF(VALUE(RIGHT(AP75,2))+1&lt;=VALUE(RIGHT('Data Input 2'!$C33,2)),"FY"&amp;VALUE(RIGHT(AP75,2))+1,""))</f>
        <v/>
      </c>
      <c r="AR75" s="51" t="str">
        <f>IF(AQ75="","",IF(VALUE(RIGHT(AQ75,2))+1&lt;=VALUE(RIGHT('Data Input 2'!$C33,2)),"FY"&amp;VALUE(RIGHT(AQ75,2))+1,""))</f>
        <v/>
      </c>
      <c r="AS75" s="51" t="str">
        <f>IF(AR75="","",IF(VALUE(RIGHT(AR75,2))+1&lt;=VALUE(RIGHT('Data Input 2'!$C33,2)),"FY"&amp;VALUE(RIGHT(AR75,2))+1,""))</f>
        <v/>
      </c>
      <c r="AT75" s="51" t="str">
        <f>IF(AS75="","",IF(VALUE(RIGHT(AS75,2))+1&lt;=VALUE(RIGHT('Data Input 2'!$C33,2)),"FY"&amp;VALUE(RIGHT(AS75,2))+1,""))</f>
        <v/>
      </c>
      <c r="AU75" s="51"/>
    </row>
    <row r="76" spans="2:47" x14ac:dyDescent="0.2">
      <c r="B76" s="196" t="str">
        <f>IF('Data Input 2'!B34&lt;&gt;0,'Data Input 2'!B34,"")</f>
        <v/>
      </c>
      <c r="C76" s="139"/>
      <c r="D76" s="140">
        <f>IF(AND(VALUE(RIGHT(D$49,2))&gt;='Data Input 2'!$R34,VALUE(RIGHT(D$49,2))&lt;='Data Input 2'!$T34),'Data Input 2'!$X34,0)</f>
        <v>0</v>
      </c>
      <c r="E76" s="140">
        <f>IF(AND(VALUE(RIGHT(E$49,2))&gt;='Data Input 2'!$R34,VALUE(RIGHT(E$49,2))&lt;='Data Input 2'!$T34),'Data Input 2'!$X34,0)</f>
        <v>0</v>
      </c>
      <c r="F76" s="140">
        <f>IF(AND(VALUE(RIGHT(F$49,2))&gt;='Data Input 2'!$R34,VALUE(RIGHT(F$49,2))&lt;='Data Input 2'!$T34),'Data Input 2'!$X34,0)</f>
        <v>0</v>
      </c>
      <c r="G76" s="140">
        <f>IF(AND(VALUE(RIGHT(G$49,2))&gt;='Data Input 2'!$R34,VALUE(RIGHT(G$49,2))&lt;='Data Input 2'!$T34),'Data Input 2'!$X34,0)</f>
        <v>0</v>
      </c>
      <c r="H76" s="140">
        <f>IF(AND(VALUE(RIGHT(H$49,2))&gt;='Data Input 2'!$R34,VALUE(RIGHT(H$49,2))&lt;='Data Input 2'!$T34),'Data Input 2'!$X34,0)</f>
        <v>0</v>
      </c>
      <c r="I76" s="140">
        <f>IF(AND(VALUE(RIGHT(I$49,2))&gt;='Data Input 2'!$R34,VALUE(RIGHT(I$49,2))&lt;='Data Input 2'!$T34),'Data Input 2'!$X34,0)</f>
        <v>0</v>
      </c>
      <c r="J76" s="140">
        <f>IF(AND(VALUE(RIGHT(J$49,2))&gt;='Data Input 2'!$R34,VALUE(RIGHT(J$49,2))&lt;='Data Input 2'!$T34),'Data Input 2'!$X34,0)</f>
        <v>0</v>
      </c>
      <c r="K76" s="140">
        <f>IF(AND(VALUE(RIGHT(K$49,2))&gt;='Data Input 2'!$R34,VALUE(RIGHT(K$49,2))&lt;='Data Input 2'!$T34),'Data Input 2'!$X34,0)</f>
        <v>0</v>
      </c>
      <c r="L76" s="140">
        <f>IF(AND(VALUE(RIGHT(L$49,2))&gt;='Data Input 2'!$R34,VALUE(RIGHT(L$49,2))&lt;='Data Input 2'!$T34),'Data Input 2'!$X34,0)</f>
        <v>0</v>
      </c>
      <c r="M76" s="140">
        <f>IF(AND(VALUE(RIGHT(M$49,2))&gt;='Data Input 2'!$R34,VALUE(RIGHT(M$49,2))&lt;='Data Input 2'!$T34),'Data Input 2'!$X34,0)</f>
        <v>0</v>
      </c>
      <c r="N76" s="140">
        <f>IF(AND(VALUE(RIGHT(N$49,2))&gt;='Data Input 2'!$R34,VALUE(RIGHT(N$49,2))&lt;='Data Input 2'!$T34),'Data Input 2'!$X34,0)</f>
        <v>0</v>
      </c>
      <c r="O76" s="140">
        <f>IF(AND(VALUE(RIGHT(O$49,2))&gt;='Data Input 2'!$R34,VALUE(RIGHT(O$49,2))&lt;='Data Input 2'!$T34),'Data Input 2'!$X34,0)</f>
        <v>0</v>
      </c>
      <c r="P76" s="140">
        <f>IF(AND(VALUE(RIGHT(P$49,2))&gt;='Data Input 2'!$R34,VALUE(RIGHT(P$49,2))&lt;='Data Input 2'!$T34),'Data Input 2'!$X34,0)</f>
        <v>0</v>
      </c>
      <c r="Q76" s="140">
        <f>IF(AND(VALUE(RIGHT(Q$49,2))&gt;='Data Input 2'!$R34,VALUE(RIGHT(Q$49,2))&lt;='Data Input 2'!$T34),'Data Input 2'!$X34,0)</f>
        <v>0</v>
      </c>
      <c r="R76" s="140">
        <f>IF(AND(VALUE(RIGHT(R$49,2))&gt;='Data Input 2'!$R34,VALUE(RIGHT(R$49,2))&lt;='Data Input 2'!$T34),'Data Input 2'!$X34,0)</f>
        <v>0</v>
      </c>
      <c r="S76" s="140">
        <f>IF(AND(VALUE(RIGHT(S$49,2))&gt;='Data Input 2'!$R34,VALUE(RIGHT(S$49,2))&lt;='Data Input 2'!$T34),'Data Input 2'!$X34,0)</f>
        <v>0</v>
      </c>
      <c r="T76" s="140">
        <f>IF(AND(VALUE(RIGHT(T$49,2))&gt;='Data Input 2'!$R34,VALUE(RIGHT(T$49,2))&lt;='Data Input 2'!$T34),'Data Input 2'!$X34,0)</f>
        <v>0</v>
      </c>
      <c r="U76" s="140">
        <f>IF(AND(VALUE(RIGHT(U$49,2))&gt;='Data Input 2'!$R34,VALUE(RIGHT(U$49,2))&lt;='Data Input 2'!$T34),'Data Input 2'!$X34,0)</f>
        <v>0</v>
      </c>
      <c r="V76" s="140">
        <f>IF(AND(VALUE(RIGHT(V$49,2))&gt;='Data Input 2'!$R34,VALUE(RIGHT(V$49,2))&lt;='Data Input 2'!$T34),'Data Input 2'!$X34,0)</f>
        <v>0</v>
      </c>
      <c r="W76" s="140">
        <f>IF(AND(VALUE(RIGHT(W$49,2))&gt;='Data Input 2'!$R34,VALUE(RIGHT(W$49,2))&lt;='Data Input 2'!$T34),'Data Input 2'!$X34,0)</f>
        <v>0</v>
      </c>
      <c r="X76" s="176">
        <f>IF(AND(VALUE(RIGHT(X$49,2))&gt;='Data Input 2'!$R34,VALUE(RIGHT(X$49,2))&lt;='Data Input 2'!$T34),'Data Input 2'!$X34,0)</f>
        <v>0</v>
      </c>
      <c r="Y76" s="176">
        <f>IF(AND(VALUE(RIGHT(Y$49,2))&gt;='Data Input 2'!$R34,VALUE(RIGHT(Y$49,2))&lt;='Data Input 2'!$T34),'Data Input 2'!$X34,0)</f>
        <v>0</v>
      </c>
      <c r="Z76" s="141">
        <f t="shared" si="48"/>
        <v>0</v>
      </c>
      <c r="AA76" s="51" t="str">
        <f>IF('Data Input 2'!$K34="Capital Reserves",(IF(VALUE(RIGHT(starting_fiscal_year,2))+1&lt;=VALUE(RIGHT('Data Input 2'!$C34,2)),"FY"&amp;VALUE(RIGHT(starting_fiscal_year,2))+1,"")),"")</f>
        <v/>
      </c>
      <c r="AB76" s="51" t="str">
        <f>IF(AA76="","",IF(VALUE(RIGHT(AA76,2))+1&lt;=VALUE(RIGHT('Data Input 2'!$C34,2)),"FY"&amp;VALUE(RIGHT(AA76,2))+1,""))</f>
        <v/>
      </c>
      <c r="AC76" s="51" t="str">
        <f>IF(AB76="","",IF(VALUE(RIGHT(AB76,2))+1&lt;=VALUE(RIGHT('Data Input 2'!$C34,2)),"FY"&amp;VALUE(RIGHT(AB76,2))+1,""))</f>
        <v/>
      </c>
      <c r="AD76" s="51" t="str">
        <f>IF(AC76="","",IF(VALUE(RIGHT(AC76,2))+1&lt;=VALUE(RIGHT('Data Input 2'!$C34,2)),"FY"&amp;VALUE(RIGHT(AC76,2))+1,""))</f>
        <v/>
      </c>
      <c r="AE76" s="51" t="str">
        <f>IF(AD76="","",IF(VALUE(RIGHT(AD76,2))+1&lt;=VALUE(RIGHT('Data Input 2'!$C34,2)),"FY"&amp;VALUE(RIGHT(AD76,2))+1,""))</f>
        <v/>
      </c>
      <c r="AF76" s="51" t="str">
        <f>IF(AE76="","",IF(VALUE(RIGHT(AE76,2))+1&lt;=VALUE(RIGHT('Data Input 2'!$C34,2)),"FY"&amp;VALUE(RIGHT(AE76,2))+1,""))</f>
        <v/>
      </c>
      <c r="AG76" s="51" t="str">
        <f>IF(AF76="","",IF(VALUE(RIGHT(AF76,2))+1&lt;=VALUE(RIGHT('Data Input 2'!$C34,2)),"FY"&amp;VALUE(RIGHT(AF76,2))+1,""))</f>
        <v/>
      </c>
      <c r="AH76" s="51" t="str">
        <f>IF(AG76="","",IF(VALUE(RIGHT(AG76,2))+1&lt;=VALUE(RIGHT('Data Input 2'!$C34,2)),"FY"&amp;VALUE(RIGHT(AG76,2))+1,""))</f>
        <v/>
      </c>
      <c r="AI76" s="51" t="str">
        <f>IF(AH76="","",IF(VALUE(RIGHT(AH76,2))+1&lt;=VALUE(RIGHT('Data Input 2'!$C34,2)),"FY"&amp;VALUE(RIGHT(AH76,2))+1,""))</f>
        <v/>
      </c>
      <c r="AJ76" s="51" t="str">
        <f>IF(AI76="","",IF(VALUE(RIGHT(AI76,2))+1&lt;=VALUE(RIGHT('Data Input 2'!$C34,2)),"FY"&amp;VALUE(RIGHT(AI76,2))+1,""))</f>
        <v/>
      </c>
      <c r="AK76" s="51" t="str">
        <f>IF(AJ76="","",IF(VALUE(RIGHT(AJ76,2))+1&lt;=VALUE(RIGHT('Data Input 2'!$C34,2)),"FY"&amp;VALUE(RIGHT(AJ76,2))+1,""))</f>
        <v/>
      </c>
      <c r="AL76" s="51" t="str">
        <f>IF(AK76="","",IF(VALUE(RIGHT(AK76,2))+1&lt;=VALUE(RIGHT('Data Input 2'!$C34,2)),"FY"&amp;VALUE(RIGHT(AK76,2))+1,""))</f>
        <v/>
      </c>
      <c r="AM76" s="51" t="str">
        <f>IF(AL76="","",IF(VALUE(RIGHT(AL76,2))+1&lt;=VALUE(RIGHT('Data Input 2'!$C34,2)),"FY"&amp;VALUE(RIGHT(AL76,2))+1,""))</f>
        <v/>
      </c>
      <c r="AN76" s="51" t="str">
        <f>IF(AM76="","",IF(VALUE(RIGHT(AM76,2))+1&lt;=VALUE(RIGHT('Data Input 2'!$C34,2)),"FY"&amp;VALUE(RIGHT(AM76,2))+1,""))</f>
        <v/>
      </c>
      <c r="AO76" s="51" t="str">
        <f>IF(AN76="","",IF(VALUE(RIGHT(AN76,2))+1&lt;=VALUE(RIGHT('Data Input 2'!$C34,2)),"FY"&amp;VALUE(RIGHT(AN76,2))+1,""))</f>
        <v/>
      </c>
      <c r="AP76" s="51" t="str">
        <f>IF(AO76="","",IF(VALUE(RIGHT(AO76,2))+1&lt;=VALUE(RIGHT('Data Input 2'!$C34,2)),"FY"&amp;VALUE(RIGHT(AO76,2))+1,""))</f>
        <v/>
      </c>
      <c r="AQ76" s="51" t="str">
        <f>IF(AP76="","",IF(VALUE(RIGHT(AP76,2))+1&lt;=VALUE(RIGHT('Data Input 2'!$C34,2)),"FY"&amp;VALUE(RIGHT(AP76,2))+1,""))</f>
        <v/>
      </c>
      <c r="AR76" s="51" t="str">
        <f>IF(AQ76="","",IF(VALUE(RIGHT(AQ76,2))+1&lt;=VALUE(RIGHT('Data Input 2'!$C34,2)),"FY"&amp;VALUE(RIGHT(AQ76,2))+1,""))</f>
        <v/>
      </c>
      <c r="AS76" s="51" t="str">
        <f>IF(AR76="","",IF(VALUE(RIGHT(AR76,2))+1&lt;=VALUE(RIGHT('Data Input 2'!$C34,2)),"FY"&amp;VALUE(RIGHT(AR76,2))+1,""))</f>
        <v/>
      </c>
      <c r="AT76" s="51" t="str">
        <f>IF(AS76="","",IF(VALUE(RIGHT(AS76,2))+1&lt;=VALUE(RIGHT('Data Input 2'!$C34,2)),"FY"&amp;VALUE(RIGHT(AS76,2))+1,""))</f>
        <v/>
      </c>
      <c r="AU76" s="51"/>
    </row>
    <row r="77" spans="2:47" x14ac:dyDescent="0.2">
      <c r="B77" s="196" t="str">
        <f>IF('Data Input 2'!B35&lt;&gt;0,'Data Input 2'!B35,"")</f>
        <v/>
      </c>
      <c r="C77" s="139"/>
      <c r="D77" s="140">
        <f>IF(AND(VALUE(RIGHT(D$49,2))&gt;='Data Input 2'!$R35,VALUE(RIGHT(D$49,2))&lt;='Data Input 2'!$T35),'Data Input 2'!$X35,0)</f>
        <v>0</v>
      </c>
      <c r="E77" s="140">
        <f>IF(AND(VALUE(RIGHT(E$49,2))&gt;='Data Input 2'!$R35,VALUE(RIGHT(E$49,2))&lt;='Data Input 2'!$T35),'Data Input 2'!$X35,0)</f>
        <v>0</v>
      </c>
      <c r="F77" s="140">
        <f>IF(AND(VALUE(RIGHT(F$49,2))&gt;='Data Input 2'!$R35,VALUE(RIGHT(F$49,2))&lt;='Data Input 2'!$T35),'Data Input 2'!$X35,0)</f>
        <v>0</v>
      </c>
      <c r="G77" s="140">
        <f>IF(AND(VALUE(RIGHT(G$49,2))&gt;='Data Input 2'!$R35,VALUE(RIGHT(G$49,2))&lt;='Data Input 2'!$T35),'Data Input 2'!$X35,0)</f>
        <v>0</v>
      </c>
      <c r="H77" s="140">
        <f>IF(AND(VALUE(RIGHT(H$49,2))&gt;='Data Input 2'!$R35,VALUE(RIGHT(H$49,2))&lt;='Data Input 2'!$T35),'Data Input 2'!$X35,0)</f>
        <v>0</v>
      </c>
      <c r="I77" s="140">
        <f>IF(AND(VALUE(RIGHT(I$49,2))&gt;='Data Input 2'!$R35,VALUE(RIGHT(I$49,2))&lt;='Data Input 2'!$T35),'Data Input 2'!$X35,0)</f>
        <v>0</v>
      </c>
      <c r="J77" s="140">
        <f>IF(AND(VALUE(RIGHT(J$49,2))&gt;='Data Input 2'!$R35,VALUE(RIGHT(J$49,2))&lt;='Data Input 2'!$T35),'Data Input 2'!$X35,0)</f>
        <v>0</v>
      </c>
      <c r="K77" s="140">
        <f>IF(AND(VALUE(RIGHT(K$49,2))&gt;='Data Input 2'!$R35,VALUE(RIGHT(K$49,2))&lt;='Data Input 2'!$T35),'Data Input 2'!$X35,0)</f>
        <v>0</v>
      </c>
      <c r="L77" s="140">
        <f>IF(AND(VALUE(RIGHT(L$49,2))&gt;='Data Input 2'!$R35,VALUE(RIGHT(L$49,2))&lt;='Data Input 2'!$T35),'Data Input 2'!$X35,0)</f>
        <v>0</v>
      </c>
      <c r="M77" s="140">
        <f>IF(AND(VALUE(RIGHT(M$49,2))&gt;='Data Input 2'!$R35,VALUE(RIGHT(M$49,2))&lt;='Data Input 2'!$T35),'Data Input 2'!$X35,0)</f>
        <v>0</v>
      </c>
      <c r="N77" s="140">
        <f>IF(AND(VALUE(RIGHT(N$49,2))&gt;='Data Input 2'!$R35,VALUE(RIGHT(N$49,2))&lt;='Data Input 2'!$T35),'Data Input 2'!$X35,0)</f>
        <v>0</v>
      </c>
      <c r="O77" s="140">
        <f>IF(AND(VALUE(RIGHT(O$49,2))&gt;='Data Input 2'!$R35,VALUE(RIGHT(O$49,2))&lt;='Data Input 2'!$T35),'Data Input 2'!$X35,0)</f>
        <v>0</v>
      </c>
      <c r="P77" s="140">
        <f>IF(AND(VALUE(RIGHT(P$49,2))&gt;='Data Input 2'!$R35,VALUE(RIGHT(P$49,2))&lt;='Data Input 2'!$T35),'Data Input 2'!$X35,0)</f>
        <v>0</v>
      </c>
      <c r="Q77" s="140">
        <f>IF(AND(VALUE(RIGHT(Q$49,2))&gt;='Data Input 2'!$R35,VALUE(RIGHT(Q$49,2))&lt;='Data Input 2'!$T35),'Data Input 2'!$X35,0)</f>
        <v>0</v>
      </c>
      <c r="R77" s="140">
        <f>IF(AND(VALUE(RIGHT(R$49,2))&gt;='Data Input 2'!$R35,VALUE(RIGHT(R$49,2))&lt;='Data Input 2'!$T35),'Data Input 2'!$X35,0)</f>
        <v>0</v>
      </c>
      <c r="S77" s="140">
        <f>IF(AND(VALUE(RIGHT(S$49,2))&gt;='Data Input 2'!$R35,VALUE(RIGHT(S$49,2))&lt;='Data Input 2'!$T35),'Data Input 2'!$X35,0)</f>
        <v>0</v>
      </c>
      <c r="T77" s="140">
        <f>IF(AND(VALUE(RIGHT(T$49,2))&gt;='Data Input 2'!$R35,VALUE(RIGHT(T$49,2))&lt;='Data Input 2'!$T35),'Data Input 2'!$X35,0)</f>
        <v>0</v>
      </c>
      <c r="U77" s="140">
        <f>IF(AND(VALUE(RIGHT(U$49,2))&gt;='Data Input 2'!$R35,VALUE(RIGHT(U$49,2))&lt;='Data Input 2'!$T35),'Data Input 2'!$X35,0)</f>
        <v>0</v>
      </c>
      <c r="V77" s="140">
        <f>IF(AND(VALUE(RIGHT(V$49,2))&gt;='Data Input 2'!$R35,VALUE(RIGHT(V$49,2))&lt;='Data Input 2'!$T35),'Data Input 2'!$X35,0)</f>
        <v>0</v>
      </c>
      <c r="W77" s="140">
        <f>IF(AND(VALUE(RIGHT(W$49,2))&gt;='Data Input 2'!$R35,VALUE(RIGHT(W$49,2))&lt;='Data Input 2'!$T35),'Data Input 2'!$X35,0)</f>
        <v>0</v>
      </c>
      <c r="X77" s="176">
        <f>IF(AND(VALUE(RIGHT(X$49,2))&gt;='Data Input 2'!$R35,VALUE(RIGHT(X$49,2))&lt;='Data Input 2'!$T35),'Data Input 2'!$X35,0)</f>
        <v>0</v>
      </c>
      <c r="Y77" s="176">
        <f>IF(AND(VALUE(RIGHT(Y$49,2))&gt;='Data Input 2'!$R35,VALUE(RIGHT(Y$49,2))&lt;='Data Input 2'!$T35),'Data Input 2'!$X35,0)</f>
        <v>0</v>
      </c>
      <c r="Z77" s="141">
        <f t="shared" si="48"/>
        <v>0</v>
      </c>
      <c r="AA77" s="51" t="str">
        <f>IF('Data Input 2'!$K35="Capital Reserves",(IF(VALUE(RIGHT(starting_fiscal_year,2))+1&lt;=VALUE(RIGHT('Data Input 2'!$C35,2)),"FY"&amp;VALUE(RIGHT(starting_fiscal_year,2))+1,"")),"")</f>
        <v/>
      </c>
      <c r="AB77" s="51" t="str">
        <f>IF(AA77="","",IF(VALUE(RIGHT(AA77,2))+1&lt;=VALUE(RIGHT('Data Input 2'!$C35,2)),"FY"&amp;VALUE(RIGHT(AA77,2))+1,""))</f>
        <v/>
      </c>
      <c r="AC77" s="51" t="str">
        <f>IF(AB77="","",IF(VALUE(RIGHT(AB77,2))+1&lt;=VALUE(RIGHT('Data Input 2'!$C35,2)),"FY"&amp;VALUE(RIGHT(AB77,2))+1,""))</f>
        <v/>
      </c>
      <c r="AD77" s="51" t="str">
        <f>IF(AC77="","",IF(VALUE(RIGHT(AC77,2))+1&lt;=VALUE(RIGHT('Data Input 2'!$C35,2)),"FY"&amp;VALUE(RIGHT(AC77,2))+1,""))</f>
        <v/>
      </c>
      <c r="AE77" s="51" t="str">
        <f>IF(AD77="","",IF(VALUE(RIGHT(AD77,2))+1&lt;=VALUE(RIGHT('Data Input 2'!$C35,2)),"FY"&amp;VALUE(RIGHT(AD77,2))+1,""))</f>
        <v/>
      </c>
      <c r="AF77" s="51" t="str">
        <f>IF(AE77="","",IF(VALUE(RIGHT(AE77,2))+1&lt;=VALUE(RIGHT('Data Input 2'!$C35,2)),"FY"&amp;VALUE(RIGHT(AE77,2))+1,""))</f>
        <v/>
      </c>
      <c r="AG77" s="51" t="str">
        <f>IF(AF77="","",IF(VALUE(RIGHT(AF77,2))+1&lt;=VALUE(RIGHT('Data Input 2'!$C35,2)),"FY"&amp;VALUE(RIGHT(AF77,2))+1,""))</f>
        <v/>
      </c>
      <c r="AH77" s="51" t="str">
        <f>IF(AG77="","",IF(VALUE(RIGHT(AG77,2))+1&lt;=VALUE(RIGHT('Data Input 2'!$C35,2)),"FY"&amp;VALUE(RIGHT(AG77,2))+1,""))</f>
        <v/>
      </c>
      <c r="AI77" s="51" t="str">
        <f>IF(AH77="","",IF(VALUE(RIGHT(AH77,2))+1&lt;=VALUE(RIGHT('Data Input 2'!$C35,2)),"FY"&amp;VALUE(RIGHT(AH77,2))+1,""))</f>
        <v/>
      </c>
      <c r="AJ77" s="51" t="str">
        <f>IF(AI77="","",IF(VALUE(RIGHT(AI77,2))+1&lt;=VALUE(RIGHT('Data Input 2'!$C35,2)),"FY"&amp;VALUE(RIGHT(AI77,2))+1,""))</f>
        <v/>
      </c>
      <c r="AK77" s="51" t="str">
        <f>IF(AJ77="","",IF(VALUE(RIGHT(AJ77,2))+1&lt;=VALUE(RIGHT('Data Input 2'!$C35,2)),"FY"&amp;VALUE(RIGHT(AJ77,2))+1,""))</f>
        <v/>
      </c>
      <c r="AL77" s="51" t="str">
        <f>IF(AK77="","",IF(VALUE(RIGHT(AK77,2))+1&lt;=VALUE(RIGHT('Data Input 2'!$C35,2)),"FY"&amp;VALUE(RIGHT(AK77,2))+1,""))</f>
        <v/>
      </c>
      <c r="AM77" s="51" t="str">
        <f>IF(AL77="","",IF(VALUE(RIGHT(AL77,2))+1&lt;=VALUE(RIGHT('Data Input 2'!$C35,2)),"FY"&amp;VALUE(RIGHT(AL77,2))+1,""))</f>
        <v/>
      </c>
      <c r="AN77" s="51" t="str">
        <f>IF(AM77="","",IF(VALUE(RIGHT(AM77,2))+1&lt;=VALUE(RIGHT('Data Input 2'!$C35,2)),"FY"&amp;VALUE(RIGHT(AM77,2))+1,""))</f>
        <v/>
      </c>
      <c r="AO77" s="51" t="str">
        <f>IF(AN77="","",IF(VALUE(RIGHT(AN77,2))+1&lt;=VALUE(RIGHT('Data Input 2'!$C35,2)),"FY"&amp;VALUE(RIGHT(AN77,2))+1,""))</f>
        <v/>
      </c>
      <c r="AP77" s="51" t="str">
        <f>IF(AO77="","",IF(VALUE(RIGHT(AO77,2))+1&lt;=VALUE(RIGHT('Data Input 2'!$C35,2)),"FY"&amp;VALUE(RIGHT(AO77,2))+1,""))</f>
        <v/>
      </c>
      <c r="AQ77" s="51" t="str">
        <f>IF(AP77="","",IF(VALUE(RIGHT(AP77,2))+1&lt;=VALUE(RIGHT('Data Input 2'!$C35,2)),"FY"&amp;VALUE(RIGHT(AP77,2))+1,""))</f>
        <v/>
      </c>
      <c r="AR77" s="51" t="str">
        <f>IF(AQ77="","",IF(VALUE(RIGHT(AQ77,2))+1&lt;=VALUE(RIGHT('Data Input 2'!$C35,2)),"FY"&amp;VALUE(RIGHT(AQ77,2))+1,""))</f>
        <v/>
      </c>
      <c r="AS77" s="51" t="str">
        <f>IF(AR77="","",IF(VALUE(RIGHT(AR77,2))+1&lt;=VALUE(RIGHT('Data Input 2'!$C35,2)),"FY"&amp;VALUE(RIGHT(AR77,2))+1,""))</f>
        <v/>
      </c>
      <c r="AT77" s="51" t="str">
        <f>IF(AS77="","",IF(VALUE(RIGHT(AS77,2))+1&lt;=VALUE(RIGHT('Data Input 2'!$C35,2)),"FY"&amp;VALUE(RIGHT(AS77,2))+1,""))</f>
        <v/>
      </c>
      <c r="AU77" s="51"/>
    </row>
    <row r="78" spans="2:47" x14ac:dyDescent="0.2">
      <c r="B78" s="196" t="str">
        <f>IF('Data Input 2'!B36&lt;&gt;0,'Data Input 2'!B36,"")</f>
        <v/>
      </c>
      <c r="C78" s="139"/>
      <c r="D78" s="140">
        <f>IF(AND(VALUE(RIGHT(D$49,2))&gt;='Data Input 2'!$R36,VALUE(RIGHT(D$49,2))&lt;='Data Input 2'!$T36),'Data Input 2'!$X36,0)</f>
        <v>0</v>
      </c>
      <c r="E78" s="140">
        <f>IF(AND(VALUE(RIGHT(E$49,2))&gt;='Data Input 2'!$R36,VALUE(RIGHT(E$49,2))&lt;='Data Input 2'!$T36),'Data Input 2'!$X36,0)</f>
        <v>0</v>
      </c>
      <c r="F78" s="140">
        <f>IF(AND(VALUE(RIGHT(F$49,2))&gt;='Data Input 2'!$R36,VALUE(RIGHT(F$49,2))&lt;='Data Input 2'!$T36),'Data Input 2'!$X36,0)</f>
        <v>0</v>
      </c>
      <c r="G78" s="140">
        <f>IF(AND(VALUE(RIGHT(G$49,2))&gt;='Data Input 2'!$R36,VALUE(RIGHT(G$49,2))&lt;='Data Input 2'!$T36),'Data Input 2'!$X36,0)</f>
        <v>0</v>
      </c>
      <c r="H78" s="140">
        <f>IF(AND(VALUE(RIGHT(H$49,2))&gt;='Data Input 2'!$R36,VALUE(RIGHT(H$49,2))&lt;='Data Input 2'!$T36),'Data Input 2'!$X36,0)</f>
        <v>0</v>
      </c>
      <c r="I78" s="140">
        <f>IF(AND(VALUE(RIGHT(I$49,2))&gt;='Data Input 2'!$R36,VALUE(RIGHT(I$49,2))&lt;='Data Input 2'!$T36),'Data Input 2'!$X36,0)</f>
        <v>0</v>
      </c>
      <c r="J78" s="140">
        <f>IF(AND(VALUE(RIGHT(J$49,2))&gt;='Data Input 2'!$R36,VALUE(RIGHT(J$49,2))&lt;='Data Input 2'!$T36),'Data Input 2'!$X36,0)</f>
        <v>0</v>
      </c>
      <c r="K78" s="140">
        <f>IF(AND(VALUE(RIGHT(K$49,2))&gt;='Data Input 2'!$R36,VALUE(RIGHT(K$49,2))&lt;='Data Input 2'!$T36),'Data Input 2'!$X36,0)</f>
        <v>0</v>
      </c>
      <c r="L78" s="140">
        <f>IF(AND(VALUE(RIGHT(L$49,2))&gt;='Data Input 2'!$R36,VALUE(RIGHT(L$49,2))&lt;='Data Input 2'!$T36),'Data Input 2'!$X36,0)</f>
        <v>0</v>
      </c>
      <c r="M78" s="140">
        <f>IF(AND(VALUE(RIGHT(M$49,2))&gt;='Data Input 2'!$R36,VALUE(RIGHT(M$49,2))&lt;='Data Input 2'!$T36),'Data Input 2'!$X36,0)</f>
        <v>0</v>
      </c>
      <c r="N78" s="140">
        <f>IF(AND(VALUE(RIGHT(N$49,2))&gt;='Data Input 2'!$R36,VALUE(RIGHT(N$49,2))&lt;='Data Input 2'!$T36),'Data Input 2'!$X36,0)</f>
        <v>0</v>
      </c>
      <c r="O78" s="140">
        <f>IF(AND(VALUE(RIGHT(O$49,2))&gt;='Data Input 2'!$R36,VALUE(RIGHT(O$49,2))&lt;='Data Input 2'!$T36),'Data Input 2'!$X36,0)</f>
        <v>0</v>
      </c>
      <c r="P78" s="140">
        <f>IF(AND(VALUE(RIGHT(P$49,2))&gt;='Data Input 2'!$R36,VALUE(RIGHT(P$49,2))&lt;='Data Input 2'!$T36),'Data Input 2'!$X36,0)</f>
        <v>0</v>
      </c>
      <c r="Q78" s="140">
        <f>IF(AND(VALUE(RIGHT(Q$49,2))&gt;='Data Input 2'!$R36,VALUE(RIGHT(Q$49,2))&lt;='Data Input 2'!$T36),'Data Input 2'!$X36,0)</f>
        <v>0</v>
      </c>
      <c r="R78" s="140">
        <f>IF(AND(VALUE(RIGHT(R$49,2))&gt;='Data Input 2'!$R36,VALUE(RIGHT(R$49,2))&lt;='Data Input 2'!$T36),'Data Input 2'!$X36,0)</f>
        <v>0</v>
      </c>
      <c r="S78" s="140">
        <f>IF(AND(VALUE(RIGHT(S$49,2))&gt;='Data Input 2'!$R36,VALUE(RIGHT(S$49,2))&lt;='Data Input 2'!$T36),'Data Input 2'!$X36,0)</f>
        <v>0</v>
      </c>
      <c r="T78" s="140">
        <f>IF(AND(VALUE(RIGHT(T$49,2))&gt;='Data Input 2'!$R36,VALUE(RIGHT(T$49,2))&lt;='Data Input 2'!$T36),'Data Input 2'!$X36,0)</f>
        <v>0</v>
      </c>
      <c r="U78" s="140">
        <f>IF(AND(VALUE(RIGHT(U$49,2))&gt;='Data Input 2'!$R36,VALUE(RIGHT(U$49,2))&lt;='Data Input 2'!$T36),'Data Input 2'!$X36,0)</f>
        <v>0</v>
      </c>
      <c r="V78" s="140">
        <f>IF(AND(VALUE(RIGHT(V$49,2))&gt;='Data Input 2'!$R36,VALUE(RIGHT(V$49,2))&lt;='Data Input 2'!$T36),'Data Input 2'!$X36,0)</f>
        <v>0</v>
      </c>
      <c r="W78" s="140">
        <f>IF(AND(VALUE(RIGHT(W$49,2))&gt;='Data Input 2'!$R36,VALUE(RIGHT(W$49,2))&lt;='Data Input 2'!$T36),'Data Input 2'!$X36,0)</f>
        <v>0</v>
      </c>
      <c r="X78" s="176">
        <f>IF(AND(VALUE(RIGHT(X$49,2))&gt;='Data Input 2'!$R36,VALUE(RIGHT(X$49,2))&lt;='Data Input 2'!$T36),'Data Input 2'!$X36,0)</f>
        <v>0</v>
      </c>
      <c r="Y78" s="176">
        <f>IF(AND(VALUE(RIGHT(Y$49,2))&gt;='Data Input 2'!$R36,VALUE(RIGHT(Y$49,2))&lt;='Data Input 2'!$T36),'Data Input 2'!$X36,0)</f>
        <v>0</v>
      </c>
      <c r="Z78" s="141">
        <f t="shared" si="48"/>
        <v>0</v>
      </c>
      <c r="AA78" s="51" t="str">
        <f>IF('Data Input 2'!$K36="Capital Reserves",(IF(VALUE(RIGHT(starting_fiscal_year,2))+1&lt;=VALUE(RIGHT('Data Input 2'!$C36,2)),"FY"&amp;VALUE(RIGHT(starting_fiscal_year,2))+1,"")),"")</f>
        <v/>
      </c>
      <c r="AB78" s="51" t="str">
        <f>IF(AA78="","",IF(VALUE(RIGHT(AA78,2))+1&lt;=VALUE(RIGHT('Data Input 2'!$C36,2)),"FY"&amp;VALUE(RIGHT(AA78,2))+1,""))</f>
        <v/>
      </c>
      <c r="AC78" s="51" t="str">
        <f>IF(AB78="","",IF(VALUE(RIGHT(AB78,2))+1&lt;=VALUE(RIGHT('Data Input 2'!$C36,2)),"FY"&amp;VALUE(RIGHT(AB78,2))+1,""))</f>
        <v/>
      </c>
      <c r="AD78" s="51" t="str">
        <f>IF(AC78="","",IF(VALUE(RIGHT(AC78,2))+1&lt;=VALUE(RIGHT('Data Input 2'!$C36,2)),"FY"&amp;VALUE(RIGHT(AC78,2))+1,""))</f>
        <v/>
      </c>
      <c r="AE78" s="51" t="str">
        <f>IF(AD78="","",IF(VALUE(RIGHT(AD78,2))+1&lt;=VALUE(RIGHT('Data Input 2'!$C36,2)),"FY"&amp;VALUE(RIGHT(AD78,2))+1,""))</f>
        <v/>
      </c>
      <c r="AF78" s="51" t="str">
        <f>IF(AE78="","",IF(VALUE(RIGHT(AE78,2))+1&lt;=VALUE(RIGHT('Data Input 2'!$C36,2)),"FY"&amp;VALUE(RIGHT(AE78,2))+1,""))</f>
        <v/>
      </c>
      <c r="AG78" s="51" t="str">
        <f>IF(AF78="","",IF(VALUE(RIGHT(AF78,2))+1&lt;=VALUE(RIGHT('Data Input 2'!$C36,2)),"FY"&amp;VALUE(RIGHT(AF78,2))+1,""))</f>
        <v/>
      </c>
      <c r="AH78" s="51" t="str">
        <f>IF(AG78="","",IF(VALUE(RIGHT(AG78,2))+1&lt;=VALUE(RIGHT('Data Input 2'!$C36,2)),"FY"&amp;VALUE(RIGHT(AG78,2))+1,""))</f>
        <v/>
      </c>
      <c r="AI78" s="51" t="str">
        <f>IF(AH78="","",IF(VALUE(RIGHT(AH78,2))+1&lt;=VALUE(RIGHT('Data Input 2'!$C36,2)),"FY"&amp;VALUE(RIGHT(AH78,2))+1,""))</f>
        <v/>
      </c>
      <c r="AJ78" s="51" t="str">
        <f>IF(AI78="","",IF(VALUE(RIGHT(AI78,2))+1&lt;=VALUE(RIGHT('Data Input 2'!$C36,2)),"FY"&amp;VALUE(RIGHT(AI78,2))+1,""))</f>
        <v/>
      </c>
      <c r="AK78" s="51" t="str">
        <f>IF(AJ78="","",IF(VALUE(RIGHT(AJ78,2))+1&lt;=VALUE(RIGHT('Data Input 2'!$C36,2)),"FY"&amp;VALUE(RIGHT(AJ78,2))+1,""))</f>
        <v/>
      </c>
      <c r="AL78" s="51" t="str">
        <f>IF(AK78="","",IF(VALUE(RIGHT(AK78,2))+1&lt;=VALUE(RIGHT('Data Input 2'!$C36,2)),"FY"&amp;VALUE(RIGHT(AK78,2))+1,""))</f>
        <v/>
      </c>
      <c r="AM78" s="51" t="str">
        <f>IF(AL78="","",IF(VALUE(RIGHT(AL78,2))+1&lt;=VALUE(RIGHT('Data Input 2'!$C36,2)),"FY"&amp;VALUE(RIGHT(AL78,2))+1,""))</f>
        <v/>
      </c>
      <c r="AN78" s="51" t="str">
        <f>IF(AM78="","",IF(VALUE(RIGHT(AM78,2))+1&lt;=VALUE(RIGHT('Data Input 2'!$C36,2)),"FY"&amp;VALUE(RIGHT(AM78,2))+1,""))</f>
        <v/>
      </c>
      <c r="AO78" s="51" t="str">
        <f>IF(AN78="","",IF(VALUE(RIGHT(AN78,2))+1&lt;=VALUE(RIGHT('Data Input 2'!$C36,2)),"FY"&amp;VALUE(RIGHT(AN78,2))+1,""))</f>
        <v/>
      </c>
      <c r="AP78" s="51" t="str">
        <f>IF(AO78="","",IF(VALUE(RIGHT(AO78,2))+1&lt;=VALUE(RIGHT('Data Input 2'!$C36,2)),"FY"&amp;VALUE(RIGHT(AO78,2))+1,""))</f>
        <v/>
      </c>
      <c r="AQ78" s="51" t="str">
        <f>IF(AP78="","",IF(VALUE(RIGHT(AP78,2))+1&lt;=VALUE(RIGHT('Data Input 2'!$C36,2)),"FY"&amp;VALUE(RIGHT(AP78,2))+1,""))</f>
        <v/>
      </c>
      <c r="AR78" s="51" t="str">
        <f>IF(AQ78="","",IF(VALUE(RIGHT(AQ78,2))+1&lt;=VALUE(RIGHT('Data Input 2'!$C36,2)),"FY"&amp;VALUE(RIGHT(AQ78,2))+1,""))</f>
        <v/>
      </c>
      <c r="AS78" s="51" t="str">
        <f>IF(AR78="","",IF(VALUE(RIGHT(AR78,2))+1&lt;=VALUE(RIGHT('Data Input 2'!$C36,2)),"FY"&amp;VALUE(RIGHT(AR78,2))+1,""))</f>
        <v/>
      </c>
      <c r="AT78" s="51" t="str">
        <f>IF(AS78="","",IF(VALUE(RIGHT(AS78,2))+1&lt;=VALUE(RIGHT('Data Input 2'!$C36,2)),"FY"&amp;VALUE(RIGHT(AS78,2))+1,""))</f>
        <v/>
      </c>
      <c r="AU78" s="51"/>
    </row>
    <row r="79" spans="2:47" ht="14.85" customHeight="1" x14ac:dyDescent="0.2">
      <c r="B79" s="196" t="str">
        <f>IF('Data Input 2'!B37&lt;&gt;0,'Data Input 2'!B37,"")</f>
        <v/>
      </c>
      <c r="C79" s="139"/>
      <c r="D79" s="140">
        <f>IF(AND(VALUE(RIGHT(D$49,2))&gt;='Data Input 2'!$R37,VALUE(RIGHT(D$49,2))&lt;='Data Input 2'!$T37),'Data Input 2'!$X37,0)</f>
        <v>0</v>
      </c>
      <c r="E79" s="140">
        <f>IF(AND(VALUE(RIGHT(E$49,2))&gt;='Data Input 2'!$R37,VALUE(RIGHT(E$49,2))&lt;='Data Input 2'!$T37),'Data Input 2'!$X37,0)</f>
        <v>0</v>
      </c>
      <c r="F79" s="140">
        <f>IF(AND(VALUE(RIGHT(F$49,2))&gt;='Data Input 2'!$R37,VALUE(RIGHT(F$49,2))&lt;='Data Input 2'!$T37),'Data Input 2'!$X37,0)</f>
        <v>0</v>
      </c>
      <c r="G79" s="140">
        <f>IF(AND(VALUE(RIGHT(G$49,2))&gt;='Data Input 2'!$R37,VALUE(RIGHT(G$49,2))&lt;='Data Input 2'!$T37),'Data Input 2'!$X37,0)</f>
        <v>0</v>
      </c>
      <c r="H79" s="140">
        <f>IF(AND(VALUE(RIGHT(H$49,2))&gt;='Data Input 2'!$R37,VALUE(RIGHT(H$49,2))&lt;='Data Input 2'!$T37),'Data Input 2'!$X37,0)</f>
        <v>0</v>
      </c>
      <c r="I79" s="140">
        <f>IF(AND(VALUE(RIGHT(I$49,2))&gt;='Data Input 2'!$R37,VALUE(RIGHT(I$49,2))&lt;='Data Input 2'!$T37),'Data Input 2'!$X37,0)</f>
        <v>0</v>
      </c>
      <c r="J79" s="140">
        <f>IF(AND(VALUE(RIGHT(J$49,2))&gt;='Data Input 2'!$R37,VALUE(RIGHT(J$49,2))&lt;='Data Input 2'!$T37),'Data Input 2'!$X37,0)</f>
        <v>0</v>
      </c>
      <c r="K79" s="140">
        <f>IF(AND(VALUE(RIGHT(K$49,2))&gt;='Data Input 2'!$R37,VALUE(RIGHT(K$49,2))&lt;='Data Input 2'!$T37),'Data Input 2'!$X37,0)</f>
        <v>0</v>
      </c>
      <c r="L79" s="140">
        <f>IF(AND(VALUE(RIGHT(L$49,2))&gt;='Data Input 2'!$R37,VALUE(RIGHT(L$49,2))&lt;='Data Input 2'!$T37),'Data Input 2'!$X37,0)</f>
        <v>0</v>
      </c>
      <c r="M79" s="140">
        <f>IF(AND(VALUE(RIGHT(M$49,2))&gt;='Data Input 2'!$R37,VALUE(RIGHT(M$49,2))&lt;='Data Input 2'!$T37),'Data Input 2'!$X37,0)</f>
        <v>0</v>
      </c>
      <c r="N79" s="140">
        <f>IF(AND(VALUE(RIGHT(N$49,2))&gt;='Data Input 2'!$R37,VALUE(RIGHT(N$49,2))&lt;='Data Input 2'!$T37),'Data Input 2'!$X37,0)</f>
        <v>0</v>
      </c>
      <c r="O79" s="140">
        <f>IF(AND(VALUE(RIGHT(O$49,2))&gt;='Data Input 2'!$R37,VALUE(RIGHT(O$49,2))&lt;='Data Input 2'!$T37),'Data Input 2'!$X37,0)</f>
        <v>0</v>
      </c>
      <c r="P79" s="140">
        <f>IF(AND(VALUE(RIGHT(P$49,2))&gt;='Data Input 2'!$R37,VALUE(RIGHT(P$49,2))&lt;='Data Input 2'!$T37),'Data Input 2'!$X37,0)</f>
        <v>0</v>
      </c>
      <c r="Q79" s="140">
        <f>IF(AND(VALUE(RIGHT(Q$49,2))&gt;='Data Input 2'!$R37,VALUE(RIGHT(Q$49,2))&lt;='Data Input 2'!$T37),'Data Input 2'!$X37,0)</f>
        <v>0</v>
      </c>
      <c r="R79" s="140">
        <f>IF(AND(VALUE(RIGHT(R$49,2))&gt;='Data Input 2'!$R37,VALUE(RIGHT(R$49,2))&lt;='Data Input 2'!$T37),'Data Input 2'!$X37,0)</f>
        <v>0</v>
      </c>
      <c r="S79" s="140">
        <f>IF(AND(VALUE(RIGHT(S$49,2))&gt;='Data Input 2'!$R37,VALUE(RIGHT(S$49,2))&lt;='Data Input 2'!$T37),'Data Input 2'!$X37,0)</f>
        <v>0</v>
      </c>
      <c r="T79" s="140">
        <f>IF(AND(VALUE(RIGHT(T$49,2))&gt;='Data Input 2'!$R37,VALUE(RIGHT(T$49,2))&lt;='Data Input 2'!$T37),'Data Input 2'!$X37,0)</f>
        <v>0</v>
      </c>
      <c r="U79" s="140">
        <f>IF(AND(VALUE(RIGHT(U$49,2))&gt;='Data Input 2'!$R37,VALUE(RIGHT(U$49,2))&lt;='Data Input 2'!$T37),'Data Input 2'!$X37,0)</f>
        <v>0</v>
      </c>
      <c r="V79" s="140">
        <f>IF(AND(VALUE(RIGHT(V$49,2))&gt;='Data Input 2'!$R37,VALUE(RIGHT(V$49,2))&lt;='Data Input 2'!$T37),'Data Input 2'!$X37,0)</f>
        <v>0</v>
      </c>
      <c r="W79" s="140">
        <f>IF(AND(VALUE(RIGHT(W$49,2))&gt;='Data Input 2'!$R37,VALUE(RIGHT(W$49,2))&lt;='Data Input 2'!$T37),'Data Input 2'!$X37,0)</f>
        <v>0</v>
      </c>
      <c r="X79" s="176">
        <f>IF(AND(VALUE(RIGHT(X$49,2))&gt;='Data Input 2'!$R37,VALUE(RIGHT(X$49,2))&lt;='Data Input 2'!$T37),'Data Input 2'!$X37,0)</f>
        <v>0</v>
      </c>
      <c r="Y79" s="176">
        <f>IF(AND(VALUE(RIGHT(Y$49,2))&gt;='Data Input 2'!$R37,VALUE(RIGHT(Y$49,2))&lt;='Data Input 2'!$T37),'Data Input 2'!$X37,0)</f>
        <v>0</v>
      </c>
      <c r="Z79" s="141">
        <f t="shared" si="48"/>
        <v>0</v>
      </c>
      <c r="AA79" s="51" t="str">
        <f>IF('Data Input 2'!$K37="Capital Reserves",(IF(VALUE(RIGHT(starting_fiscal_year,2))+1&lt;=VALUE(RIGHT('Data Input 2'!$C37,2)),"FY"&amp;VALUE(RIGHT(starting_fiscal_year,2))+1,"")),"")</f>
        <v/>
      </c>
      <c r="AB79" s="51" t="str">
        <f>IF(AA79="","",IF(VALUE(RIGHT(AA79,2))+1&lt;=VALUE(RIGHT('Data Input 2'!$C37,2)),"FY"&amp;VALUE(RIGHT(AA79,2))+1,""))</f>
        <v/>
      </c>
      <c r="AC79" s="51" t="str">
        <f>IF(AB79="","",IF(VALUE(RIGHT(AB79,2))+1&lt;=VALUE(RIGHT('Data Input 2'!$C37,2)),"FY"&amp;VALUE(RIGHT(AB79,2))+1,""))</f>
        <v/>
      </c>
      <c r="AD79" s="51" t="str">
        <f>IF(AC79="","",IF(VALUE(RIGHT(AC79,2))+1&lt;=VALUE(RIGHT('Data Input 2'!$C37,2)),"FY"&amp;VALUE(RIGHT(AC79,2))+1,""))</f>
        <v/>
      </c>
      <c r="AE79" s="51" t="str">
        <f>IF(AD79="","",IF(VALUE(RIGHT(AD79,2))+1&lt;=VALUE(RIGHT('Data Input 2'!$C37,2)),"FY"&amp;VALUE(RIGHT(AD79,2))+1,""))</f>
        <v/>
      </c>
      <c r="AF79" s="51" t="str">
        <f>IF(AE79="","",IF(VALUE(RIGHT(AE79,2))+1&lt;=VALUE(RIGHT('Data Input 2'!$C37,2)),"FY"&amp;VALUE(RIGHT(AE79,2))+1,""))</f>
        <v/>
      </c>
      <c r="AG79" s="51" t="str">
        <f>IF(AF79="","",IF(VALUE(RIGHT(AF79,2))+1&lt;=VALUE(RIGHT('Data Input 2'!$C37,2)),"FY"&amp;VALUE(RIGHT(AF79,2))+1,""))</f>
        <v/>
      </c>
      <c r="AH79" s="51" t="str">
        <f>IF(AG79="","",IF(VALUE(RIGHT(AG79,2))+1&lt;=VALUE(RIGHT('Data Input 2'!$C37,2)),"FY"&amp;VALUE(RIGHT(AG79,2))+1,""))</f>
        <v/>
      </c>
      <c r="AI79" s="51" t="str">
        <f>IF(AH79="","",IF(VALUE(RIGHT(AH79,2))+1&lt;=VALUE(RIGHT('Data Input 2'!$C37,2)),"FY"&amp;VALUE(RIGHT(AH79,2))+1,""))</f>
        <v/>
      </c>
      <c r="AJ79" s="51" t="str">
        <f>IF(AI79="","",IF(VALUE(RIGHT(AI79,2))+1&lt;=VALUE(RIGHT('Data Input 2'!$C37,2)),"FY"&amp;VALUE(RIGHT(AI79,2))+1,""))</f>
        <v/>
      </c>
      <c r="AK79" s="51" t="str">
        <f>IF(AJ79="","",IF(VALUE(RIGHT(AJ79,2))+1&lt;=VALUE(RIGHT('Data Input 2'!$C37,2)),"FY"&amp;VALUE(RIGHT(AJ79,2))+1,""))</f>
        <v/>
      </c>
      <c r="AL79" s="51" t="str">
        <f>IF(AK79="","",IF(VALUE(RIGHT(AK79,2))+1&lt;=VALUE(RIGHT('Data Input 2'!$C37,2)),"FY"&amp;VALUE(RIGHT(AK79,2))+1,""))</f>
        <v/>
      </c>
      <c r="AM79" s="51" t="str">
        <f>IF(AL79="","",IF(VALUE(RIGHT(AL79,2))+1&lt;=VALUE(RIGHT('Data Input 2'!$C37,2)),"FY"&amp;VALUE(RIGHT(AL79,2))+1,""))</f>
        <v/>
      </c>
      <c r="AN79" s="51" t="str">
        <f>IF(AM79="","",IF(VALUE(RIGHT(AM79,2))+1&lt;=VALUE(RIGHT('Data Input 2'!$C37,2)),"FY"&amp;VALUE(RIGHT(AM79,2))+1,""))</f>
        <v/>
      </c>
      <c r="AO79" s="51" t="str">
        <f>IF(AN79="","",IF(VALUE(RIGHT(AN79,2))+1&lt;=VALUE(RIGHT('Data Input 2'!$C37,2)),"FY"&amp;VALUE(RIGHT(AN79,2))+1,""))</f>
        <v/>
      </c>
      <c r="AP79" s="51" t="str">
        <f>IF(AO79="","",IF(VALUE(RIGHT(AO79,2))+1&lt;=VALUE(RIGHT('Data Input 2'!$C37,2)),"FY"&amp;VALUE(RIGHT(AO79,2))+1,""))</f>
        <v/>
      </c>
      <c r="AQ79" s="51" t="str">
        <f>IF(AP79="","",IF(VALUE(RIGHT(AP79,2))+1&lt;=VALUE(RIGHT('Data Input 2'!$C37,2)),"FY"&amp;VALUE(RIGHT(AP79,2))+1,""))</f>
        <v/>
      </c>
      <c r="AR79" s="51" t="str">
        <f>IF(AQ79="","",IF(VALUE(RIGHT(AQ79,2))+1&lt;=VALUE(RIGHT('Data Input 2'!$C37,2)),"FY"&amp;VALUE(RIGHT(AQ79,2))+1,""))</f>
        <v/>
      </c>
      <c r="AS79" s="51" t="str">
        <f>IF(AR79="","",IF(VALUE(RIGHT(AR79,2))+1&lt;=VALUE(RIGHT('Data Input 2'!$C37,2)),"FY"&amp;VALUE(RIGHT(AR79,2))+1,""))</f>
        <v/>
      </c>
      <c r="AT79" s="51" t="str">
        <f>IF(AS79="","",IF(VALUE(RIGHT(AS79,2))+1&lt;=VALUE(RIGHT('Data Input 2'!$C37,2)),"FY"&amp;VALUE(RIGHT(AS79,2))+1,""))</f>
        <v/>
      </c>
      <c r="AU79" s="51"/>
    </row>
    <row r="80" spans="2:47" x14ac:dyDescent="0.2">
      <c r="B80" s="196" t="str">
        <f>IF('Data Input 2'!B38&lt;&gt;0,'Data Input 2'!B38,"")</f>
        <v/>
      </c>
      <c r="C80" s="139"/>
      <c r="D80" s="140">
        <f>IF(AND(VALUE(RIGHT(D$49,2))&gt;='Data Input 2'!$R38,VALUE(RIGHT(D$49,2))&lt;='Data Input 2'!$T38),'Data Input 2'!$X38,0)</f>
        <v>0</v>
      </c>
      <c r="E80" s="140">
        <f>IF(AND(VALUE(RIGHT(E$49,2))&gt;='Data Input 2'!$R38,VALUE(RIGHT(E$49,2))&lt;='Data Input 2'!$T38),'Data Input 2'!$X38,0)</f>
        <v>0</v>
      </c>
      <c r="F80" s="140">
        <f>IF(AND(VALUE(RIGHT(F$49,2))&gt;='Data Input 2'!$R38,VALUE(RIGHT(F$49,2))&lt;='Data Input 2'!$T38),'Data Input 2'!$X38,0)</f>
        <v>0</v>
      </c>
      <c r="G80" s="140">
        <f>IF(AND(VALUE(RIGHT(G$49,2))&gt;='Data Input 2'!$R38,VALUE(RIGHT(G$49,2))&lt;='Data Input 2'!$T38),'Data Input 2'!$X38,0)</f>
        <v>0</v>
      </c>
      <c r="H80" s="140">
        <f>IF(AND(VALUE(RIGHT(H$49,2))&gt;='Data Input 2'!$R38,VALUE(RIGHT(H$49,2))&lt;='Data Input 2'!$T38),'Data Input 2'!$X38,0)</f>
        <v>0</v>
      </c>
      <c r="I80" s="140">
        <f>IF(AND(VALUE(RIGHT(I$49,2))&gt;='Data Input 2'!$R38,VALUE(RIGHT(I$49,2))&lt;='Data Input 2'!$T38),'Data Input 2'!$X38,0)</f>
        <v>0</v>
      </c>
      <c r="J80" s="140">
        <f>IF(AND(VALUE(RIGHT(J$49,2))&gt;='Data Input 2'!$R38,VALUE(RIGHT(J$49,2))&lt;='Data Input 2'!$T38),'Data Input 2'!$X38,0)</f>
        <v>0</v>
      </c>
      <c r="K80" s="140">
        <f>IF(AND(VALUE(RIGHT(K$49,2))&gt;='Data Input 2'!$R38,VALUE(RIGHT(K$49,2))&lt;='Data Input 2'!$T38),'Data Input 2'!$X38,0)</f>
        <v>0</v>
      </c>
      <c r="L80" s="140">
        <f>IF(AND(VALUE(RIGHT(L$49,2))&gt;='Data Input 2'!$R38,VALUE(RIGHT(L$49,2))&lt;='Data Input 2'!$T38),'Data Input 2'!$X38,0)</f>
        <v>0</v>
      </c>
      <c r="M80" s="140">
        <f>IF(AND(VALUE(RIGHT(M$49,2))&gt;='Data Input 2'!$R38,VALUE(RIGHT(M$49,2))&lt;='Data Input 2'!$T38),'Data Input 2'!$X38,0)</f>
        <v>0</v>
      </c>
      <c r="N80" s="140">
        <f>IF(AND(VALUE(RIGHT(N$49,2))&gt;='Data Input 2'!$R38,VALUE(RIGHT(N$49,2))&lt;='Data Input 2'!$T38),'Data Input 2'!$X38,0)</f>
        <v>0</v>
      </c>
      <c r="O80" s="140">
        <f>IF(AND(VALUE(RIGHT(O$49,2))&gt;='Data Input 2'!$R38,VALUE(RIGHT(O$49,2))&lt;='Data Input 2'!$T38),'Data Input 2'!$X38,0)</f>
        <v>0</v>
      </c>
      <c r="P80" s="140">
        <f>IF(AND(VALUE(RIGHT(P$49,2))&gt;='Data Input 2'!$R38,VALUE(RIGHT(P$49,2))&lt;='Data Input 2'!$T38),'Data Input 2'!$X38,0)</f>
        <v>0</v>
      </c>
      <c r="Q80" s="140">
        <f>IF(AND(VALUE(RIGHT(Q$49,2))&gt;='Data Input 2'!$R38,VALUE(RIGHT(Q$49,2))&lt;='Data Input 2'!$T38),'Data Input 2'!$X38,0)</f>
        <v>0</v>
      </c>
      <c r="R80" s="140">
        <f>IF(AND(VALUE(RIGHT(R$49,2))&gt;='Data Input 2'!$R38,VALUE(RIGHT(R$49,2))&lt;='Data Input 2'!$T38),'Data Input 2'!$X38,0)</f>
        <v>0</v>
      </c>
      <c r="S80" s="140">
        <f>IF(AND(VALUE(RIGHT(S$49,2))&gt;='Data Input 2'!$R38,VALUE(RIGHT(S$49,2))&lt;='Data Input 2'!$T38),'Data Input 2'!$X38,0)</f>
        <v>0</v>
      </c>
      <c r="T80" s="140">
        <f>IF(AND(VALUE(RIGHT(T$49,2))&gt;='Data Input 2'!$R38,VALUE(RIGHT(T$49,2))&lt;='Data Input 2'!$T38),'Data Input 2'!$X38,0)</f>
        <v>0</v>
      </c>
      <c r="U80" s="140">
        <f>IF(AND(VALUE(RIGHT(U$49,2))&gt;='Data Input 2'!$R38,VALUE(RIGHT(U$49,2))&lt;='Data Input 2'!$T38),'Data Input 2'!$X38,0)</f>
        <v>0</v>
      </c>
      <c r="V80" s="140">
        <f>IF(AND(VALUE(RIGHT(V$49,2))&gt;='Data Input 2'!$R38,VALUE(RIGHT(V$49,2))&lt;='Data Input 2'!$T38),'Data Input 2'!$X38,0)</f>
        <v>0</v>
      </c>
      <c r="W80" s="140">
        <f>IF(AND(VALUE(RIGHT(W$49,2))&gt;='Data Input 2'!$R38,VALUE(RIGHT(W$49,2))&lt;='Data Input 2'!$T38),'Data Input 2'!$X38,0)</f>
        <v>0</v>
      </c>
      <c r="X80" s="176">
        <f>IF(AND(VALUE(RIGHT(X$49,2))&gt;='Data Input 2'!$R38,VALUE(RIGHT(X$49,2))&lt;='Data Input 2'!$T38),'Data Input 2'!$X38,0)</f>
        <v>0</v>
      </c>
      <c r="Y80" s="176">
        <f>IF(AND(VALUE(RIGHT(Y$49,2))&gt;='Data Input 2'!$R38,VALUE(RIGHT(Y$49,2))&lt;='Data Input 2'!$T38),'Data Input 2'!$X38,0)</f>
        <v>0</v>
      </c>
      <c r="Z80" s="141">
        <f t="shared" si="48"/>
        <v>0</v>
      </c>
      <c r="AA80" s="51" t="str">
        <f>IF('Data Input 2'!$K38="Capital Reserves",(IF(VALUE(RIGHT(starting_fiscal_year,2))+1&lt;=VALUE(RIGHT('Data Input 2'!$C38,2)),"FY"&amp;VALUE(RIGHT(starting_fiscal_year,2))+1,"")),"")</f>
        <v/>
      </c>
      <c r="AB80" s="51" t="str">
        <f>IF(AA80="","",IF(VALUE(RIGHT(AA80,2))+1&lt;=VALUE(RIGHT('Data Input 2'!$C38,2)),"FY"&amp;VALUE(RIGHT(AA80,2))+1,""))</f>
        <v/>
      </c>
      <c r="AC80" s="51" t="str">
        <f>IF(AB80="","",IF(VALUE(RIGHT(AB80,2))+1&lt;=VALUE(RIGHT('Data Input 2'!$C38,2)),"FY"&amp;VALUE(RIGHT(AB80,2))+1,""))</f>
        <v/>
      </c>
      <c r="AD80" s="51" t="str">
        <f>IF(AC80="","",IF(VALUE(RIGHT(AC80,2))+1&lt;=VALUE(RIGHT('Data Input 2'!$C38,2)),"FY"&amp;VALUE(RIGHT(AC80,2))+1,""))</f>
        <v/>
      </c>
      <c r="AE80" s="51" t="str">
        <f>IF(AD80="","",IF(VALUE(RIGHT(AD80,2))+1&lt;=VALUE(RIGHT('Data Input 2'!$C38,2)),"FY"&amp;VALUE(RIGHT(AD80,2))+1,""))</f>
        <v/>
      </c>
      <c r="AF80" s="51" t="str">
        <f>IF(AE80="","",IF(VALUE(RIGHT(AE80,2))+1&lt;=VALUE(RIGHT('Data Input 2'!$C38,2)),"FY"&amp;VALUE(RIGHT(AE80,2))+1,""))</f>
        <v/>
      </c>
      <c r="AG80" s="51" t="str">
        <f>IF(AF80="","",IF(VALUE(RIGHT(AF80,2))+1&lt;=VALUE(RIGHT('Data Input 2'!$C38,2)),"FY"&amp;VALUE(RIGHT(AF80,2))+1,""))</f>
        <v/>
      </c>
      <c r="AH80" s="51" t="str">
        <f>IF(AG80="","",IF(VALUE(RIGHT(AG80,2))+1&lt;=VALUE(RIGHT('Data Input 2'!$C38,2)),"FY"&amp;VALUE(RIGHT(AG80,2))+1,""))</f>
        <v/>
      </c>
      <c r="AI80" s="51" t="str">
        <f>IF(AH80="","",IF(VALUE(RIGHT(AH80,2))+1&lt;=VALUE(RIGHT('Data Input 2'!$C38,2)),"FY"&amp;VALUE(RIGHT(AH80,2))+1,""))</f>
        <v/>
      </c>
      <c r="AJ80" s="51" t="str">
        <f>IF(AI80="","",IF(VALUE(RIGHT(AI80,2))+1&lt;=VALUE(RIGHT('Data Input 2'!$C38,2)),"FY"&amp;VALUE(RIGHT(AI80,2))+1,""))</f>
        <v/>
      </c>
      <c r="AK80" s="51" t="str">
        <f>IF(AJ80="","",IF(VALUE(RIGHT(AJ80,2))+1&lt;=VALUE(RIGHT('Data Input 2'!$C38,2)),"FY"&amp;VALUE(RIGHT(AJ80,2))+1,""))</f>
        <v/>
      </c>
      <c r="AL80" s="51" t="str">
        <f>IF(AK80="","",IF(VALUE(RIGHT(AK80,2))+1&lt;=VALUE(RIGHT('Data Input 2'!$C38,2)),"FY"&amp;VALUE(RIGHT(AK80,2))+1,""))</f>
        <v/>
      </c>
      <c r="AM80" s="51" t="str">
        <f>IF(AL80="","",IF(VALUE(RIGHT(AL80,2))+1&lt;=VALUE(RIGHT('Data Input 2'!$C38,2)),"FY"&amp;VALUE(RIGHT(AL80,2))+1,""))</f>
        <v/>
      </c>
      <c r="AN80" s="51" t="str">
        <f>IF(AM80="","",IF(VALUE(RIGHT(AM80,2))+1&lt;=VALUE(RIGHT('Data Input 2'!$C38,2)),"FY"&amp;VALUE(RIGHT(AM80,2))+1,""))</f>
        <v/>
      </c>
      <c r="AO80" s="51" t="str">
        <f>IF(AN80="","",IF(VALUE(RIGHT(AN80,2))+1&lt;=VALUE(RIGHT('Data Input 2'!$C38,2)),"FY"&amp;VALUE(RIGHT(AN80,2))+1,""))</f>
        <v/>
      </c>
      <c r="AP80" s="51" t="str">
        <f>IF(AO80="","",IF(VALUE(RIGHT(AO80,2))+1&lt;=VALUE(RIGHT('Data Input 2'!$C38,2)),"FY"&amp;VALUE(RIGHT(AO80,2))+1,""))</f>
        <v/>
      </c>
      <c r="AQ80" s="51" t="str">
        <f>IF(AP80="","",IF(VALUE(RIGHT(AP80,2))+1&lt;=VALUE(RIGHT('Data Input 2'!$C38,2)),"FY"&amp;VALUE(RIGHT(AP80,2))+1,""))</f>
        <v/>
      </c>
      <c r="AR80" s="51" t="str">
        <f>IF(AQ80="","",IF(VALUE(RIGHT(AQ80,2))+1&lt;=VALUE(RIGHT('Data Input 2'!$C38,2)),"FY"&amp;VALUE(RIGHT(AQ80,2))+1,""))</f>
        <v/>
      </c>
      <c r="AS80" s="51" t="str">
        <f>IF(AR80="","",IF(VALUE(RIGHT(AR80,2))+1&lt;=VALUE(RIGHT('Data Input 2'!$C38,2)),"FY"&amp;VALUE(RIGHT(AR80,2))+1,""))</f>
        <v/>
      </c>
      <c r="AT80" s="51" t="str">
        <f>IF(AS80="","",IF(VALUE(RIGHT(AS80,2))+1&lt;=VALUE(RIGHT('Data Input 2'!$C38,2)),"FY"&amp;VALUE(RIGHT(AS80,2))+1,""))</f>
        <v/>
      </c>
      <c r="AU80" s="51"/>
    </row>
    <row r="81" spans="2:47" x14ac:dyDescent="0.2">
      <c r="B81" s="196" t="str">
        <f>IF('Data Input 2'!B39&lt;&gt;0,'Data Input 2'!B39,"")</f>
        <v/>
      </c>
      <c r="C81" s="139"/>
      <c r="D81" s="140">
        <f>IF(AND(VALUE(RIGHT(D$49,2))&gt;='Data Input 2'!$R39,VALUE(RIGHT(D$49,2))&lt;='Data Input 2'!$T39),'Data Input 2'!$X39,0)</f>
        <v>0</v>
      </c>
      <c r="E81" s="140">
        <f>IF(AND(VALUE(RIGHT(E$49,2))&gt;='Data Input 2'!$R39,VALUE(RIGHT(E$49,2))&lt;='Data Input 2'!$T39),'Data Input 2'!$X39,0)</f>
        <v>0</v>
      </c>
      <c r="F81" s="140">
        <f>IF(AND(VALUE(RIGHT(F$49,2))&gt;='Data Input 2'!$R39,VALUE(RIGHT(F$49,2))&lt;='Data Input 2'!$T39),'Data Input 2'!$X39,0)</f>
        <v>0</v>
      </c>
      <c r="G81" s="140">
        <f>IF(AND(VALUE(RIGHT(G$49,2))&gt;='Data Input 2'!$R39,VALUE(RIGHT(G$49,2))&lt;='Data Input 2'!$T39),'Data Input 2'!$X39,0)</f>
        <v>0</v>
      </c>
      <c r="H81" s="140">
        <f>IF(AND(VALUE(RIGHT(H$49,2))&gt;='Data Input 2'!$R39,VALUE(RIGHT(H$49,2))&lt;='Data Input 2'!$T39),'Data Input 2'!$X39,0)</f>
        <v>0</v>
      </c>
      <c r="I81" s="140">
        <f>IF(AND(VALUE(RIGHT(I$49,2))&gt;='Data Input 2'!$R39,VALUE(RIGHT(I$49,2))&lt;='Data Input 2'!$T39),'Data Input 2'!$X39,0)</f>
        <v>0</v>
      </c>
      <c r="J81" s="140">
        <f>IF(AND(VALUE(RIGHT(J$49,2))&gt;='Data Input 2'!$R39,VALUE(RIGHT(J$49,2))&lt;='Data Input 2'!$T39),'Data Input 2'!$X39,0)</f>
        <v>0</v>
      </c>
      <c r="K81" s="140">
        <f>IF(AND(VALUE(RIGHT(K$49,2))&gt;='Data Input 2'!$R39,VALUE(RIGHT(K$49,2))&lt;='Data Input 2'!$T39),'Data Input 2'!$X39,0)</f>
        <v>0</v>
      </c>
      <c r="L81" s="140">
        <f>IF(AND(VALUE(RIGHT(L$49,2))&gt;='Data Input 2'!$R39,VALUE(RIGHT(L$49,2))&lt;='Data Input 2'!$T39),'Data Input 2'!$X39,0)</f>
        <v>0</v>
      </c>
      <c r="M81" s="140">
        <f>IF(AND(VALUE(RIGHT(M$49,2))&gt;='Data Input 2'!$R39,VALUE(RIGHT(M$49,2))&lt;='Data Input 2'!$T39),'Data Input 2'!$X39,0)</f>
        <v>0</v>
      </c>
      <c r="N81" s="140">
        <f>IF(AND(VALUE(RIGHT(N$49,2))&gt;='Data Input 2'!$R39,VALUE(RIGHT(N$49,2))&lt;='Data Input 2'!$T39),'Data Input 2'!$X39,0)</f>
        <v>0</v>
      </c>
      <c r="O81" s="140">
        <f>IF(AND(VALUE(RIGHT(O$49,2))&gt;='Data Input 2'!$R39,VALUE(RIGHT(O$49,2))&lt;='Data Input 2'!$T39),'Data Input 2'!$X39,0)</f>
        <v>0</v>
      </c>
      <c r="P81" s="140">
        <f>IF(AND(VALUE(RIGHT(P$49,2))&gt;='Data Input 2'!$R39,VALUE(RIGHT(P$49,2))&lt;='Data Input 2'!$T39),'Data Input 2'!$X39,0)</f>
        <v>0</v>
      </c>
      <c r="Q81" s="140">
        <f>IF(AND(VALUE(RIGHT(Q$49,2))&gt;='Data Input 2'!$R39,VALUE(RIGHT(Q$49,2))&lt;='Data Input 2'!$T39),'Data Input 2'!$X39,0)</f>
        <v>0</v>
      </c>
      <c r="R81" s="140">
        <f>IF(AND(VALUE(RIGHT(R$49,2))&gt;='Data Input 2'!$R39,VALUE(RIGHT(R$49,2))&lt;='Data Input 2'!$T39),'Data Input 2'!$X39,0)</f>
        <v>0</v>
      </c>
      <c r="S81" s="140">
        <f>IF(AND(VALUE(RIGHT(S$49,2))&gt;='Data Input 2'!$R39,VALUE(RIGHT(S$49,2))&lt;='Data Input 2'!$T39),'Data Input 2'!$X39,0)</f>
        <v>0</v>
      </c>
      <c r="T81" s="140">
        <f>IF(AND(VALUE(RIGHT(T$49,2))&gt;='Data Input 2'!$R39,VALUE(RIGHT(T$49,2))&lt;='Data Input 2'!$T39),'Data Input 2'!$X39,0)</f>
        <v>0</v>
      </c>
      <c r="U81" s="140">
        <f>IF(AND(VALUE(RIGHT(U$49,2))&gt;='Data Input 2'!$R39,VALUE(RIGHT(U$49,2))&lt;='Data Input 2'!$T39),'Data Input 2'!$X39,0)</f>
        <v>0</v>
      </c>
      <c r="V81" s="140">
        <f>IF(AND(VALUE(RIGHT(V$49,2))&gt;='Data Input 2'!$R39,VALUE(RIGHT(V$49,2))&lt;='Data Input 2'!$T39),'Data Input 2'!$X39,0)</f>
        <v>0</v>
      </c>
      <c r="W81" s="140">
        <f>IF(AND(VALUE(RIGHT(W$49,2))&gt;='Data Input 2'!$R39,VALUE(RIGHT(W$49,2))&lt;='Data Input 2'!$T39),'Data Input 2'!$X39,0)</f>
        <v>0</v>
      </c>
      <c r="X81" s="176">
        <f>IF(AND(VALUE(RIGHT(X$49,2))&gt;='Data Input 2'!$R39,VALUE(RIGHT(X$49,2))&lt;='Data Input 2'!$T39),'Data Input 2'!$X39,0)</f>
        <v>0</v>
      </c>
      <c r="Y81" s="176">
        <f>IF(AND(VALUE(RIGHT(Y$49,2))&gt;='Data Input 2'!$R39,VALUE(RIGHT(Y$49,2))&lt;='Data Input 2'!$T39),'Data Input 2'!$X39,0)</f>
        <v>0</v>
      </c>
      <c r="Z81" s="141">
        <f t="shared" si="48"/>
        <v>0</v>
      </c>
      <c r="AA81" s="51" t="str">
        <f>IF('Data Input 2'!$K39="Capital Reserves",(IF(VALUE(RIGHT(starting_fiscal_year,2))+1&lt;=VALUE(RIGHT('Data Input 2'!$C39,2)),"FY"&amp;VALUE(RIGHT(starting_fiscal_year,2))+1,"")),"")</f>
        <v/>
      </c>
      <c r="AB81" s="51" t="str">
        <f>IF(AA81="","",IF(VALUE(RIGHT(AA81,2))+1&lt;=VALUE(RIGHT('Data Input 2'!$C39,2)),"FY"&amp;VALUE(RIGHT(AA81,2))+1,""))</f>
        <v/>
      </c>
      <c r="AC81" s="51" t="str">
        <f>IF(AB81="","",IF(VALUE(RIGHT(AB81,2))+1&lt;=VALUE(RIGHT('Data Input 2'!$C39,2)),"FY"&amp;VALUE(RIGHT(AB81,2))+1,""))</f>
        <v/>
      </c>
      <c r="AD81" s="51" t="str">
        <f>IF(AC81="","",IF(VALUE(RIGHT(AC81,2))+1&lt;=VALUE(RIGHT('Data Input 2'!$C39,2)),"FY"&amp;VALUE(RIGHT(AC81,2))+1,""))</f>
        <v/>
      </c>
      <c r="AE81" s="51" t="str">
        <f>IF(AD81="","",IF(VALUE(RIGHT(AD81,2))+1&lt;=VALUE(RIGHT('Data Input 2'!$C39,2)),"FY"&amp;VALUE(RIGHT(AD81,2))+1,""))</f>
        <v/>
      </c>
      <c r="AF81" s="51" t="str">
        <f>IF(AE81="","",IF(VALUE(RIGHT(AE81,2))+1&lt;=VALUE(RIGHT('Data Input 2'!$C39,2)),"FY"&amp;VALUE(RIGHT(AE81,2))+1,""))</f>
        <v/>
      </c>
      <c r="AG81" s="51" t="str">
        <f>IF(AF81="","",IF(VALUE(RIGHT(AF81,2))+1&lt;=VALUE(RIGHT('Data Input 2'!$C39,2)),"FY"&amp;VALUE(RIGHT(AF81,2))+1,""))</f>
        <v/>
      </c>
      <c r="AH81" s="51" t="str">
        <f>IF(AG81="","",IF(VALUE(RIGHT(AG81,2))+1&lt;=VALUE(RIGHT('Data Input 2'!$C39,2)),"FY"&amp;VALUE(RIGHT(AG81,2))+1,""))</f>
        <v/>
      </c>
      <c r="AI81" s="51" t="str">
        <f>IF(AH81="","",IF(VALUE(RIGHT(AH81,2))+1&lt;=VALUE(RIGHT('Data Input 2'!$C39,2)),"FY"&amp;VALUE(RIGHT(AH81,2))+1,""))</f>
        <v/>
      </c>
      <c r="AJ81" s="51" t="str">
        <f>IF(AI81="","",IF(VALUE(RIGHT(AI81,2))+1&lt;=VALUE(RIGHT('Data Input 2'!$C39,2)),"FY"&amp;VALUE(RIGHT(AI81,2))+1,""))</f>
        <v/>
      </c>
      <c r="AK81" s="51" t="str">
        <f>IF(AJ81="","",IF(VALUE(RIGHT(AJ81,2))+1&lt;=VALUE(RIGHT('Data Input 2'!$C39,2)),"FY"&amp;VALUE(RIGHT(AJ81,2))+1,""))</f>
        <v/>
      </c>
      <c r="AL81" s="51" t="str">
        <f>IF(AK81="","",IF(VALUE(RIGHT(AK81,2))+1&lt;=VALUE(RIGHT('Data Input 2'!$C39,2)),"FY"&amp;VALUE(RIGHT(AK81,2))+1,""))</f>
        <v/>
      </c>
      <c r="AM81" s="51" t="str">
        <f>IF(AL81="","",IF(VALUE(RIGHT(AL81,2))+1&lt;=VALUE(RIGHT('Data Input 2'!$C39,2)),"FY"&amp;VALUE(RIGHT(AL81,2))+1,""))</f>
        <v/>
      </c>
      <c r="AN81" s="51" t="str">
        <f>IF(AM81="","",IF(VALUE(RIGHT(AM81,2))+1&lt;=VALUE(RIGHT('Data Input 2'!$C39,2)),"FY"&amp;VALUE(RIGHT(AM81,2))+1,""))</f>
        <v/>
      </c>
      <c r="AO81" s="51" t="str">
        <f>IF(AN81="","",IF(VALUE(RIGHT(AN81,2))+1&lt;=VALUE(RIGHT('Data Input 2'!$C39,2)),"FY"&amp;VALUE(RIGHT(AN81,2))+1,""))</f>
        <v/>
      </c>
      <c r="AP81" s="51" t="str">
        <f>IF(AO81="","",IF(VALUE(RIGHT(AO81,2))+1&lt;=VALUE(RIGHT('Data Input 2'!$C39,2)),"FY"&amp;VALUE(RIGHT(AO81,2))+1,""))</f>
        <v/>
      </c>
      <c r="AQ81" s="51" t="str">
        <f>IF(AP81="","",IF(VALUE(RIGHT(AP81,2))+1&lt;=VALUE(RIGHT('Data Input 2'!$C39,2)),"FY"&amp;VALUE(RIGHT(AP81,2))+1,""))</f>
        <v/>
      </c>
      <c r="AR81" s="51" t="str">
        <f>IF(AQ81="","",IF(VALUE(RIGHT(AQ81,2))+1&lt;=VALUE(RIGHT('Data Input 2'!$C39,2)),"FY"&amp;VALUE(RIGHT(AQ81,2))+1,""))</f>
        <v/>
      </c>
      <c r="AS81" s="51" t="str">
        <f>IF(AR81="","",IF(VALUE(RIGHT(AR81,2))+1&lt;=VALUE(RIGHT('Data Input 2'!$C39,2)),"FY"&amp;VALUE(RIGHT(AR81,2))+1,""))</f>
        <v/>
      </c>
      <c r="AT81" s="51" t="str">
        <f>IF(AS81="","",IF(VALUE(RIGHT(AS81,2))+1&lt;=VALUE(RIGHT('Data Input 2'!$C39,2)),"FY"&amp;VALUE(RIGHT(AS81,2))+1,""))</f>
        <v/>
      </c>
      <c r="AU81" s="51"/>
    </row>
    <row r="82" spans="2:47" x14ac:dyDescent="0.2">
      <c r="B82" s="196" t="str">
        <f>IF('Data Input 2'!B40&lt;&gt;0,'Data Input 2'!B40,"")</f>
        <v/>
      </c>
      <c r="C82" s="139"/>
      <c r="D82" s="140">
        <f>IF(AND(VALUE(RIGHT(D$49,2))&gt;='Data Input 2'!$R40,VALUE(RIGHT(D$49,2))&lt;='Data Input 2'!$T40),'Data Input 2'!$X40,0)</f>
        <v>0</v>
      </c>
      <c r="E82" s="140">
        <f>IF(AND(VALUE(RIGHT(E$49,2))&gt;='Data Input 2'!$R40,VALUE(RIGHT(E$49,2))&lt;='Data Input 2'!$T40),'Data Input 2'!$X40,0)</f>
        <v>0</v>
      </c>
      <c r="F82" s="140">
        <f>IF(AND(VALUE(RIGHT(F$49,2))&gt;='Data Input 2'!$R40,VALUE(RIGHT(F$49,2))&lt;='Data Input 2'!$T40),'Data Input 2'!$X40,0)</f>
        <v>0</v>
      </c>
      <c r="G82" s="140">
        <f>IF(AND(VALUE(RIGHT(G$49,2))&gt;='Data Input 2'!$R40,VALUE(RIGHT(G$49,2))&lt;='Data Input 2'!$T40),'Data Input 2'!$X40,0)</f>
        <v>0</v>
      </c>
      <c r="H82" s="140">
        <f>IF(AND(VALUE(RIGHT(H$49,2))&gt;='Data Input 2'!$R40,VALUE(RIGHT(H$49,2))&lt;='Data Input 2'!$T40),'Data Input 2'!$X40,0)</f>
        <v>0</v>
      </c>
      <c r="I82" s="140">
        <f>IF(AND(VALUE(RIGHT(I$49,2))&gt;='Data Input 2'!$R40,VALUE(RIGHT(I$49,2))&lt;='Data Input 2'!$T40),'Data Input 2'!$X40,0)</f>
        <v>0</v>
      </c>
      <c r="J82" s="140">
        <f>IF(AND(VALUE(RIGHT(J$49,2))&gt;='Data Input 2'!$R40,VALUE(RIGHT(J$49,2))&lt;='Data Input 2'!$T40),'Data Input 2'!$X40,0)</f>
        <v>0</v>
      </c>
      <c r="K82" s="140">
        <f>IF(AND(VALUE(RIGHT(K$49,2))&gt;='Data Input 2'!$R40,VALUE(RIGHT(K$49,2))&lt;='Data Input 2'!$T40),'Data Input 2'!$X40,0)</f>
        <v>0</v>
      </c>
      <c r="L82" s="140">
        <f>IF(AND(VALUE(RIGHT(L$49,2))&gt;='Data Input 2'!$R40,VALUE(RIGHT(L$49,2))&lt;='Data Input 2'!$T40),'Data Input 2'!$X40,0)</f>
        <v>0</v>
      </c>
      <c r="M82" s="140">
        <f>IF(AND(VALUE(RIGHT(M$49,2))&gt;='Data Input 2'!$R40,VALUE(RIGHT(M$49,2))&lt;='Data Input 2'!$T40),'Data Input 2'!$X40,0)</f>
        <v>0</v>
      </c>
      <c r="N82" s="140">
        <f>IF(AND(VALUE(RIGHT(N$49,2))&gt;='Data Input 2'!$R40,VALUE(RIGHT(N$49,2))&lt;='Data Input 2'!$T40),'Data Input 2'!$X40,0)</f>
        <v>0</v>
      </c>
      <c r="O82" s="140">
        <f>IF(AND(VALUE(RIGHT(O$49,2))&gt;='Data Input 2'!$R40,VALUE(RIGHT(O$49,2))&lt;='Data Input 2'!$T40),'Data Input 2'!$X40,0)</f>
        <v>0</v>
      </c>
      <c r="P82" s="140">
        <f>IF(AND(VALUE(RIGHT(P$49,2))&gt;='Data Input 2'!$R40,VALUE(RIGHT(P$49,2))&lt;='Data Input 2'!$T40),'Data Input 2'!$X40,0)</f>
        <v>0</v>
      </c>
      <c r="Q82" s="140">
        <f>IF(AND(VALUE(RIGHT(Q$49,2))&gt;='Data Input 2'!$R40,VALUE(RIGHT(Q$49,2))&lt;='Data Input 2'!$T40),'Data Input 2'!$X40,0)</f>
        <v>0</v>
      </c>
      <c r="R82" s="140">
        <f>IF(AND(VALUE(RIGHT(R$49,2))&gt;='Data Input 2'!$R40,VALUE(RIGHT(R$49,2))&lt;='Data Input 2'!$T40),'Data Input 2'!$X40,0)</f>
        <v>0</v>
      </c>
      <c r="S82" s="140">
        <f>IF(AND(VALUE(RIGHT(S$49,2))&gt;='Data Input 2'!$R40,VALUE(RIGHT(S$49,2))&lt;='Data Input 2'!$T40),'Data Input 2'!$X40,0)</f>
        <v>0</v>
      </c>
      <c r="T82" s="140">
        <f>IF(AND(VALUE(RIGHT(T$49,2))&gt;='Data Input 2'!$R40,VALUE(RIGHT(T$49,2))&lt;='Data Input 2'!$T40),'Data Input 2'!$X40,0)</f>
        <v>0</v>
      </c>
      <c r="U82" s="140">
        <f>IF(AND(VALUE(RIGHT(U$49,2))&gt;='Data Input 2'!$R40,VALUE(RIGHT(U$49,2))&lt;='Data Input 2'!$T40),'Data Input 2'!$X40,0)</f>
        <v>0</v>
      </c>
      <c r="V82" s="140">
        <f>IF(AND(VALUE(RIGHT(V$49,2))&gt;='Data Input 2'!$R40,VALUE(RIGHT(V$49,2))&lt;='Data Input 2'!$T40),'Data Input 2'!$X40,0)</f>
        <v>0</v>
      </c>
      <c r="W82" s="140">
        <f>IF(AND(VALUE(RIGHT(W$49,2))&gt;='Data Input 2'!$R40,VALUE(RIGHT(W$49,2))&lt;='Data Input 2'!$T40),'Data Input 2'!$X40,0)</f>
        <v>0</v>
      </c>
      <c r="X82" s="176">
        <f>IF(AND(VALUE(RIGHT(X$49,2))&gt;='Data Input 2'!$R40,VALUE(RIGHT(X$49,2))&lt;='Data Input 2'!$T40),'Data Input 2'!$X40,0)</f>
        <v>0</v>
      </c>
      <c r="Y82" s="176">
        <f>IF(AND(VALUE(RIGHT(Y$49,2))&gt;='Data Input 2'!$R40,VALUE(RIGHT(Y$49,2))&lt;='Data Input 2'!$T40),'Data Input 2'!$X40,0)</f>
        <v>0</v>
      </c>
      <c r="Z82" s="141">
        <f t="shared" si="48"/>
        <v>0</v>
      </c>
      <c r="AA82" s="51" t="str">
        <f>IF('Data Input 2'!$K40="Capital Reserves",(IF(VALUE(RIGHT(starting_fiscal_year,2))+1&lt;=VALUE(RIGHT('Data Input 2'!$C40,2)),"FY"&amp;VALUE(RIGHT(starting_fiscal_year,2))+1,"")),"")</f>
        <v/>
      </c>
      <c r="AB82" s="51" t="str">
        <f>IF(AA82="","",IF(VALUE(RIGHT(AA82,2))+1&lt;=VALUE(RIGHT('Data Input 2'!$C40,2)),"FY"&amp;VALUE(RIGHT(AA82,2))+1,""))</f>
        <v/>
      </c>
      <c r="AC82" s="51" t="str">
        <f>IF(AB82="","",IF(VALUE(RIGHT(AB82,2))+1&lt;=VALUE(RIGHT('Data Input 2'!$C40,2)),"FY"&amp;VALUE(RIGHT(AB82,2))+1,""))</f>
        <v/>
      </c>
      <c r="AD82" s="51" t="str">
        <f>IF(AC82="","",IF(VALUE(RIGHT(AC82,2))+1&lt;=VALUE(RIGHT('Data Input 2'!$C40,2)),"FY"&amp;VALUE(RIGHT(AC82,2))+1,""))</f>
        <v/>
      </c>
      <c r="AE82" s="51" t="str">
        <f>IF(AD82="","",IF(VALUE(RIGHT(AD82,2))+1&lt;=VALUE(RIGHT('Data Input 2'!$C40,2)),"FY"&amp;VALUE(RIGHT(AD82,2))+1,""))</f>
        <v/>
      </c>
      <c r="AF82" s="51" t="str">
        <f>IF(AE82="","",IF(VALUE(RIGHT(AE82,2))+1&lt;=VALUE(RIGHT('Data Input 2'!$C40,2)),"FY"&amp;VALUE(RIGHT(AE82,2))+1,""))</f>
        <v/>
      </c>
      <c r="AG82" s="51" t="str">
        <f>IF(AF82="","",IF(VALUE(RIGHT(AF82,2))+1&lt;=VALUE(RIGHT('Data Input 2'!$C40,2)),"FY"&amp;VALUE(RIGHT(AF82,2))+1,""))</f>
        <v/>
      </c>
      <c r="AH82" s="51" t="str">
        <f>IF(AG82="","",IF(VALUE(RIGHT(AG82,2))+1&lt;=VALUE(RIGHT('Data Input 2'!$C40,2)),"FY"&amp;VALUE(RIGHT(AG82,2))+1,""))</f>
        <v/>
      </c>
      <c r="AI82" s="51" t="str">
        <f>IF(AH82="","",IF(VALUE(RIGHT(AH82,2))+1&lt;=VALUE(RIGHT('Data Input 2'!$C40,2)),"FY"&amp;VALUE(RIGHT(AH82,2))+1,""))</f>
        <v/>
      </c>
      <c r="AJ82" s="51" t="str">
        <f>IF(AI82="","",IF(VALUE(RIGHT(AI82,2))+1&lt;=VALUE(RIGHT('Data Input 2'!$C40,2)),"FY"&amp;VALUE(RIGHT(AI82,2))+1,""))</f>
        <v/>
      </c>
      <c r="AK82" s="51" t="str">
        <f>IF(AJ82="","",IF(VALUE(RIGHT(AJ82,2))+1&lt;=VALUE(RIGHT('Data Input 2'!$C40,2)),"FY"&amp;VALUE(RIGHT(AJ82,2))+1,""))</f>
        <v/>
      </c>
      <c r="AL82" s="51" t="str">
        <f>IF(AK82="","",IF(VALUE(RIGHT(AK82,2))+1&lt;=VALUE(RIGHT('Data Input 2'!$C40,2)),"FY"&amp;VALUE(RIGHT(AK82,2))+1,""))</f>
        <v/>
      </c>
      <c r="AM82" s="51" t="str">
        <f>IF(AL82="","",IF(VALUE(RIGHT(AL82,2))+1&lt;=VALUE(RIGHT('Data Input 2'!$C40,2)),"FY"&amp;VALUE(RIGHT(AL82,2))+1,""))</f>
        <v/>
      </c>
      <c r="AN82" s="51" t="str">
        <f>IF(AM82="","",IF(VALUE(RIGHT(AM82,2))+1&lt;=VALUE(RIGHT('Data Input 2'!$C40,2)),"FY"&amp;VALUE(RIGHT(AM82,2))+1,""))</f>
        <v/>
      </c>
      <c r="AO82" s="51" t="str">
        <f>IF(AN82="","",IF(VALUE(RIGHT(AN82,2))+1&lt;=VALUE(RIGHT('Data Input 2'!$C40,2)),"FY"&amp;VALUE(RIGHT(AN82,2))+1,""))</f>
        <v/>
      </c>
      <c r="AP82" s="51" t="str">
        <f>IF(AO82="","",IF(VALUE(RIGHT(AO82,2))+1&lt;=VALUE(RIGHT('Data Input 2'!$C40,2)),"FY"&amp;VALUE(RIGHT(AO82,2))+1,""))</f>
        <v/>
      </c>
      <c r="AQ82" s="51" t="str">
        <f>IF(AP82="","",IF(VALUE(RIGHT(AP82,2))+1&lt;=VALUE(RIGHT('Data Input 2'!$C40,2)),"FY"&amp;VALUE(RIGHT(AP82,2))+1,""))</f>
        <v/>
      </c>
      <c r="AR82" s="51" t="str">
        <f>IF(AQ82="","",IF(VALUE(RIGHT(AQ82,2))+1&lt;=VALUE(RIGHT('Data Input 2'!$C40,2)),"FY"&amp;VALUE(RIGHT(AQ82,2))+1,""))</f>
        <v/>
      </c>
      <c r="AS82" s="51" t="str">
        <f>IF(AR82="","",IF(VALUE(RIGHT(AR82,2))+1&lt;=VALUE(RIGHT('Data Input 2'!$C40,2)),"FY"&amp;VALUE(RIGHT(AR82,2))+1,""))</f>
        <v/>
      </c>
      <c r="AT82" s="51" t="str">
        <f>IF(AS82="","",IF(VALUE(RIGHT(AS82,2))+1&lt;=VALUE(RIGHT('Data Input 2'!$C40,2)),"FY"&amp;VALUE(RIGHT(AS82,2))+1,""))</f>
        <v/>
      </c>
      <c r="AU82" s="51"/>
    </row>
    <row r="83" spans="2:47" x14ac:dyDescent="0.2">
      <c r="B83" s="196" t="str">
        <f>IF('Data Input 2'!B41&lt;&gt;0,'Data Input 2'!B41,"")</f>
        <v/>
      </c>
      <c r="C83" s="139"/>
      <c r="D83" s="140">
        <f>IF(AND(VALUE(RIGHT(D$49,2))&gt;='Data Input 2'!$R41,VALUE(RIGHT(D$49,2))&lt;='Data Input 2'!$T41),'Data Input 2'!$X41,0)</f>
        <v>0</v>
      </c>
      <c r="E83" s="140">
        <f>IF(AND(VALUE(RIGHT(E$49,2))&gt;='Data Input 2'!$R41,VALUE(RIGHT(E$49,2))&lt;='Data Input 2'!$T41),'Data Input 2'!$X41,0)</f>
        <v>0</v>
      </c>
      <c r="F83" s="140">
        <f>IF(AND(VALUE(RIGHT(F$49,2))&gt;='Data Input 2'!$R41,VALUE(RIGHT(F$49,2))&lt;='Data Input 2'!$T41),'Data Input 2'!$X41,0)</f>
        <v>0</v>
      </c>
      <c r="G83" s="140">
        <f>IF(AND(VALUE(RIGHT(G$49,2))&gt;='Data Input 2'!$R41,VALUE(RIGHT(G$49,2))&lt;='Data Input 2'!$T41),'Data Input 2'!$X41,0)</f>
        <v>0</v>
      </c>
      <c r="H83" s="140">
        <f>IF(AND(VALUE(RIGHT(H$49,2))&gt;='Data Input 2'!$R41,VALUE(RIGHT(H$49,2))&lt;='Data Input 2'!$T41),'Data Input 2'!$X41,0)</f>
        <v>0</v>
      </c>
      <c r="I83" s="140">
        <f>IF(AND(VALUE(RIGHT(I$49,2))&gt;='Data Input 2'!$R41,VALUE(RIGHT(I$49,2))&lt;='Data Input 2'!$T41),'Data Input 2'!$X41,0)</f>
        <v>0</v>
      </c>
      <c r="J83" s="140">
        <f>IF(AND(VALUE(RIGHT(J$49,2))&gt;='Data Input 2'!$R41,VALUE(RIGHT(J$49,2))&lt;='Data Input 2'!$T41),'Data Input 2'!$X41,0)</f>
        <v>0</v>
      </c>
      <c r="K83" s="140">
        <f>IF(AND(VALUE(RIGHT(K$49,2))&gt;='Data Input 2'!$R41,VALUE(RIGHT(K$49,2))&lt;='Data Input 2'!$T41),'Data Input 2'!$X41,0)</f>
        <v>0</v>
      </c>
      <c r="L83" s="140">
        <f>IF(AND(VALUE(RIGHT(L$49,2))&gt;='Data Input 2'!$R41,VALUE(RIGHT(L$49,2))&lt;='Data Input 2'!$T41),'Data Input 2'!$X41,0)</f>
        <v>0</v>
      </c>
      <c r="M83" s="140">
        <f>IF(AND(VALUE(RIGHT(M$49,2))&gt;='Data Input 2'!$R41,VALUE(RIGHT(M$49,2))&lt;='Data Input 2'!$T41),'Data Input 2'!$X41,0)</f>
        <v>0</v>
      </c>
      <c r="N83" s="140">
        <f>IF(AND(VALUE(RIGHT(N$49,2))&gt;='Data Input 2'!$R41,VALUE(RIGHT(N$49,2))&lt;='Data Input 2'!$T41),'Data Input 2'!$X41,0)</f>
        <v>0</v>
      </c>
      <c r="O83" s="140">
        <f>IF(AND(VALUE(RIGHT(O$49,2))&gt;='Data Input 2'!$R41,VALUE(RIGHT(O$49,2))&lt;='Data Input 2'!$T41),'Data Input 2'!$X41,0)</f>
        <v>0</v>
      </c>
      <c r="P83" s="140">
        <f>IF(AND(VALUE(RIGHT(P$49,2))&gt;='Data Input 2'!$R41,VALUE(RIGHT(P$49,2))&lt;='Data Input 2'!$T41),'Data Input 2'!$X41,0)</f>
        <v>0</v>
      </c>
      <c r="Q83" s="140">
        <f>IF(AND(VALUE(RIGHT(Q$49,2))&gt;='Data Input 2'!$R41,VALUE(RIGHT(Q$49,2))&lt;='Data Input 2'!$T41),'Data Input 2'!$X41,0)</f>
        <v>0</v>
      </c>
      <c r="R83" s="140">
        <f>IF(AND(VALUE(RIGHT(R$49,2))&gt;='Data Input 2'!$R41,VALUE(RIGHT(R$49,2))&lt;='Data Input 2'!$T41),'Data Input 2'!$X41,0)</f>
        <v>0</v>
      </c>
      <c r="S83" s="140">
        <f>IF(AND(VALUE(RIGHT(S$49,2))&gt;='Data Input 2'!$R41,VALUE(RIGHT(S$49,2))&lt;='Data Input 2'!$T41),'Data Input 2'!$X41,0)</f>
        <v>0</v>
      </c>
      <c r="T83" s="140">
        <f>IF(AND(VALUE(RIGHT(T$49,2))&gt;='Data Input 2'!$R41,VALUE(RIGHT(T$49,2))&lt;='Data Input 2'!$T41),'Data Input 2'!$X41,0)</f>
        <v>0</v>
      </c>
      <c r="U83" s="140">
        <f>IF(AND(VALUE(RIGHT(U$49,2))&gt;='Data Input 2'!$R41,VALUE(RIGHT(U$49,2))&lt;='Data Input 2'!$T41),'Data Input 2'!$X41,0)</f>
        <v>0</v>
      </c>
      <c r="V83" s="140">
        <f>IF(AND(VALUE(RIGHT(V$49,2))&gt;='Data Input 2'!$R41,VALUE(RIGHT(V$49,2))&lt;='Data Input 2'!$T41),'Data Input 2'!$X41,0)</f>
        <v>0</v>
      </c>
      <c r="W83" s="140">
        <f>IF(AND(VALUE(RIGHT(W$49,2))&gt;='Data Input 2'!$R41,VALUE(RIGHT(W$49,2))&lt;='Data Input 2'!$T41),'Data Input 2'!$X41,0)</f>
        <v>0</v>
      </c>
      <c r="X83" s="176">
        <f>IF(AND(VALUE(RIGHT(X$49,2))&gt;='Data Input 2'!$R41,VALUE(RIGHT(X$49,2))&lt;='Data Input 2'!$T41),'Data Input 2'!$X41,0)</f>
        <v>0</v>
      </c>
      <c r="Y83" s="176">
        <f>IF(AND(VALUE(RIGHT(Y$49,2))&gt;='Data Input 2'!$R41,VALUE(RIGHT(Y$49,2))&lt;='Data Input 2'!$T41),'Data Input 2'!$X41,0)</f>
        <v>0</v>
      </c>
      <c r="Z83" s="141">
        <f t="shared" si="48"/>
        <v>0</v>
      </c>
      <c r="AA83" s="51" t="str">
        <f>IF('Data Input 2'!$K41="Capital Reserves",(IF(VALUE(RIGHT(starting_fiscal_year,2))+1&lt;=VALUE(RIGHT('Data Input 2'!$C41,2)),"FY"&amp;VALUE(RIGHT(starting_fiscal_year,2))+1,"")),"")</f>
        <v/>
      </c>
      <c r="AB83" s="51" t="str">
        <f>IF(AA83="","",IF(VALUE(RIGHT(AA83,2))+1&lt;=VALUE(RIGHT('Data Input 2'!$C41,2)),"FY"&amp;VALUE(RIGHT(AA83,2))+1,""))</f>
        <v/>
      </c>
      <c r="AC83" s="51" t="str">
        <f>IF(AB83="","",IF(VALUE(RIGHT(AB83,2))+1&lt;=VALUE(RIGHT('Data Input 2'!$C41,2)),"FY"&amp;VALUE(RIGHT(AB83,2))+1,""))</f>
        <v/>
      </c>
      <c r="AD83" s="51" t="str">
        <f>IF(AC83="","",IF(VALUE(RIGHT(AC83,2))+1&lt;=VALUE(RIGHT('Data Input 2'!$C41,2)),"FY"&amp;VALUE(RIGHT(AC83,2))+1,""))</f>
        <v/>
      </c>
      <c r="AE83" s="51" t="str">
        <f>IF(AD83="","",IF(VALUE(RIGHT(AD83,2))+1&lt;=VALUE(RIGHT('Data Input 2'!$C41,2)),"FY"&amp;VALUE(RIGHT(AD83,2))+1,""))</f>
        <v/>
      </c>
      <c r="AF83" s="51" t="str">
        <f>IF(AE83="","",IF(VALUE(RIGHT(AE83,2))+1&lt;=VALUE(RIGHT('Data Input 2'!$C41,2)),"FY"&amp;VALUE(RIGHT(AE83,2))+1,""))</f>
        <v/>
      </c>
      <c r="AG83" s="51" t="str">
        <f>IF(AF83="","",IF(VALUE(RIGHT(AF83,2))+1&lt;=VALUE(RIGHT('Data Input 2'!$C41,2)),"FY"&amp;VALUE(RIGHT(AF83,2))+1,""))</f>
        <v/>
      </c>
      <c r="AH83" s="51" t="str">
        <f>IF(AG83="","",IF(VALUE(RIGHT(AG83,2))+1&lt;=VALUE(RIGHT('Data Input 2'!$C41,2)),"FY"&amp;VALUE(RIGHT(AG83,2))+1,""))</f>
        <v/>
      </c>
      <c r="AI83" s="51" t="str">
        <f>IF(AH83="","",IF(VALUE(RIGHT(AH83,2))+1&lt;=VALUE(RIGHT('Data Input 2'!$C41,2)),"FY"&amp;VALUE(RIGHT(AH83,2))+1,""))</f>
        <v/>
      </c>
      <c r="AJ83" s="51" t="str">
        <f>IF(AI83="","",IF(VALUE(RIGHT(AI83,2))+1&lt;=VALUE(RIGHT('Data Input 2'!$C41,2)),"FY"&amp;VALUE(RIGHT(AI83,2))+1,""))</f>
        <v/>
      </c>
      <c r="AK83" s="51" t="str">
        <f>IF(AJ83="","",IF(VALUE(RIGHT(AJ83,2))+1&lt;=VALUE(RIGHT('Data Input 2'!$C41,2)),"FY"&amp;VALUE(RIGHT(AJ83,2))+1,""))</f>
        <v/>
      </c>
      <c r="AL83" s="51" t="str">
        <f>IF(AK83="","",IF(VALUE(RIGHT(AK83,2))+1&lt;=VALUE(RIGHT('Data Input 2'!$C41,2)),"FY"&amp;VALUE(RIGHT(AK83,2))+1,""))</f>
        <v/>
      </c>
      <c r="AM83" s="51" t="str">
        <f>IF(AL83="","",IF(VALUE(RIGHT(AL83,2))+1&lt;=VALUE(RIGHT('Data Input 2'!$C41,2)),"FY"&amp;VALUE(RIGHT(AL83,2))+1,""))</f>
        <v/>
      </c>
      <c r="AN83" s="51" t="str">
        <f>IF(AM83="","",IF(VALUE(RIGHT(AM83,2))+1&lt;=VALUE(RIGHT('Data Input 2'!$C41,2)),"FY"&amp;VALUE(RIGHT(AM83,2))+1,""))</f>
        <v/>
      </c>
      <c r="AO83" s="51" t="str">
        <f>IF(AN83="","",IF(VALUE(RIGHT(AN83,2))+1&lt;=VALUE(RIGHT('Data Input 2'!$C41,2)),"FY"&amp;VALUE(RIGHT(AN83,2))+1,""))</f>
        <v/>
      </c>
      <c r="AP83" s="51" t="str">
        <f>IF(AO83="","",IF(VALUE(RIGHT(AO83,2))+1&lt;=VALUE(RIGHT('Data Input 2'!$C41,2)),"FY"&amp;VALUE(RIGHT(AO83,2))+1,""))</f>
        <v/>
      </c>
      <c r="AQ83" s="51" t="str">
        <f>IF(AP83="","",IF(VALUE(RIGHT(AP83,2))+1&lt;=VALUE(RIGHT('Data Input 2'!$C41,2)),"FY"&amp;VALUE(RIGHT(AP83,2))+1,""))</f>
        <v/>
      </c>
      <c r="AR83" s="51" t="str">
        <f>IF(AQ83="","",IF(VALUE(RIGHT(AQ83,2))+1&lt;=VALUE(RIGHT('Data Input 2'!$C41,2)),"FY"&amp;VALUE(RIGHT(AQ83,2))+1,""))</f>
        <v/>
      </c>
      <c r="AS83" s="51" t="str">
        <f>IF(AR83="","",IF(VALUE(RIGHT(AR83,2))+1&lt;=VALUE(RIGHT('Data Input 2'!$C41,2)),"FY"&amp;VALUE(RIGHT(AR83,2))+1,""))</f>
        <v/>
      </c>
      <c r="AT83" s="51" t="str">
        <f>IF(AS83="","",IF(VALUE(RIGHT(AS83,2))+1&lt;=VALUE(RIGHT('Data Input 2'!$C41,2)),"FY"&amp;VALUE(RIGHT(AS83,2))+1,""))</f>
        <v/>
      </c>
      <c r="AU83" s="51"/>
    </row>
    <row r="84" spans="2:47" x14ac:dyDescent="0.2">
      <c r="B84" s="196" t="str">
        <f>IF('Data Input 2'!B42&lt;&gt;0,'Data Input 2'!B42,"")</f>
        <v/>
      </c>
      <c r="C84" s="139"/>
      <c r="D84" s="140">
        <f>IF(AND(VALUE(RIGHT(D$49,2))&gt;='Data Input 2'!$R42,VALUE(RIGHT(D$49,2))&lt;='Data Input 2'!$T42),'Data Input 2'!$X42,0)</f>
        <v>0</v>
      </c>
      <c r="E84" s="140">
        <f>IF(AND(VALUE(RIGHT(E$49,2))&gt;='Data Input 2'!$R42,VALUE(RIGHT(E$49,2))&lt;='Data Input 2'!$T42),'Data Input 2'!$X42,0)</f>
        <v>0</v>
      </c>
      <c r="F84" s="140">
        <f>IF(AND(VALUE(RIGHT(F$49,2))&gt;='Data Input 2'!$R42,VALUE(RIGHT(F$49,2))&lt;='Data Input 2'!$T42),'Data Input 2'!$X42,0)</f>
        <v>0</v>
      </c>
      <c r="G84" s="140">
        <f>IF(AND(VALUE(RIGHT(G$49,2))&gt;='Data Input 2'!$R42,VALUE(RIGHT(G$49,2))&lt;='Data Input 2'!$T42),'Data Input 2'!$X42,0)</f>
        <v>0</v>
      </c>
      <c r="H84" s="140">
        <f>IF(AND(VALUE(RIGHT(H$49,2))&gt;='Data Input 2'!$R42,VALUE(RIGHT(H$49,2))&lt;='Data Input 2'!$T42),'Data Input 2'!$X42,0)</f>
        <v>0</v>
      </c>
      <c r="I84" s="140">
        <f>IF(AND(VALUE(RIGHT(I$49,2))&gt;='Data Input 2'!$R42,VALUE(RIGHT(I$49,2))&lt;='Data Input 2'!$T42),'Data Input 2'!$X42,0)</f>
        <v>0</v>
      </c>
      <c r="J84" s="140">
        <f>IF(AND(VALUE(RIGHT(J$49,2))&gt;='Data Input 2'!$R42,VALUE(RIGHT(J$49,2))&lt;='Data Input 2'!$T42),'Data Input 2'!$X42,0)</f>
        <v>0</v>
      </c>
      <c r="K84" s="140">
        <f>IF(AND(VALUE(RIGHT(K$49,2))&gt;='Data Input 2'!$R42,VALUE(RIGHT(K$49,2))&lt;='Data Input 2'!$T42),'Data Input 2'!$X42,0)</f>
        <v>0</v>
      </c>
      <c r="L84" s="140">
        <f>IF(AND(VALUE(RIGHT(L$49,2))&gt;='Data Input 2'!$R42,VALUE(RIGHT(L$49,2))&lt;='Data Input 2'!$T42),'Data Input 2'!$X42,0)</f>
        <v>0</v>
      </c>
      <c r="M84" s="140">
        <f>IF(AND(VALUE(RIGHT(M$49,2))&gt;='Data Input 2'!$R42,VALUE(RIGHT(M$49,2))&lt;='Data Input 2'!$T42),'Data Input 2'!$X42,0)</f>
        <v>0</v>
      </c>
      <c r="N84" s="140">
        <f>IF(AND(VALUE(RIGHT(N$49,2))&gt;='Data Input 2'!$R42,VALUE(RIGHT(N$49,2))&lt;='Data Input 2'!$T42),'Data Input 2'!$X42,0)</f>
        <v>0</v>
      </c>
      <c r="O84" s="140">
        <f>IF(AND(VALUE(RIGHT(O$49,2))&gt;='Data Input 2'!$R42,VALUE(RIGHT(O$49,2))&lt;='Data Input 2'!$T42),'Data Input 2'!$X42,0)</f>
        <v>0</v>
      </c>
      <c r="P84" s="140">
        <f>IF(AND(VALUE(RIGHT(P$49,2))&gt;='Data Input 2'!$R42,VALUE(RIGHT(P$49,2))&lt;='Data Input 2'!$T42),'Data Input 2'!$X42,0)</f>
        <v>0</v>
      </c>
      <c r="Q84" s="140">
        <f>IF(AND(VALUE(RIGHT(Q$49,2))&gt;='Data Input 2'!$R42,VALUE(RIGHT(Q$49,2))&lt;='Data Input 2'!$T42),'Data Input 2'!$X42,0)</f>
        <v>0</v>
      </c>
      <c r="R84" s="140">
        <f>IF(AND(VALUE(RIGHT(R$49,2))&gt;='Data Input 2'!$R42,VALUE(RIGHT(R$49,2))&lt;='Data Input 2'!$T42),'Data Input 2'!$X42,0)</f>
        <v>0</v>
      </c>
      <c r="S84" s="140">
        <f>IF(AND(VALUE(RIGHT(S$49,2))&gt;='Data Input 2'!$R42,VALUE(RIGHT(S$49,2))&lt;='Data Input 2'!$T42),'Data Input 2'!$X42,0)</f>
        <v>0</v>
      </c>
      <c r="T84" s="140">
        <f>IF(AND(VALUE(RIGHT(T$49,2))&gt;='Data Input 2'!$R42,VALUE(RIGHT(T$49,2))&lt;='Data Input 2'!$T42),'Data Input 2'!$X42,0)</f>
        <v>0</v>
      </c>
      <c r="U84" s="140">
        <f>IF(AND(VALUE(RIGHT(U$49,2))&gt;='Data Input 2'!$R42,VALUE(RIGHT(U$49,2))&lt;='Data Input 2'!$T42),'Data Input 2'!$X42,0)</f>
        <v>0</v>
      </c>
      <c r="V84" s="140">
        <f>IF(AND(VALUE(RIGHT(V$49,2))&gt;='Data Input 2'!$R42,VALUE(RIGHT(V$49,2))&lt;='Data Input 2'!$T42),'Data Input 2'!$X42,0)</f>
        <v>0</v>
      </c>
      <c r="W84" s="140">
        <f>IF(AND(VALUE(RIGHT(W$49,2))&gt;='Data Input 2'!$R42,VALUE(RIGHT(W$49,2))&lt;='Data Input 2'!$T42),'Data Input 2'!$X42,0)</f>
        <v>0</v>
      </c>
      <c r="X84" s="176">
        <f>IF(AND(VALUE(RIGHT(X$49,2))&gt;='Data Input 2'!$R42,VALUE(RIGHT(X$49,2))&lt;='Data Input 2'!$T42),'Data Input 2'!$X42,0)</f>
        <v>0</v>
      </c>
      <c r="Y84" s="176">
        <f>IF(AND(VALUE(RIGHT(Y$49,2))&gt;='Data Input 2'!$R42,VALUE(RIGHT(Y$49,2))&lt;='Data Input 2'!$T42),'Data Input 2'!$X42,0)</f>
        <v>0</v>
      </c>
      <c r="Z84" s="141">
        <f t="shared" si="48"/>
        <v>0</v>
      </c>
      <c r="AA84" s="51" t="str">
        <f>IF('Data Input 2'!$K42="Capital Reserves",(IF(VALUE(RIGHT(starting_fiscal_year,2))+1&lt;=VALUE(RIGHT('Data Input 2'!$C42,2)),"FY"&amp;VALUE(RIGHT(starting_fiscal_year,2))+1,"")),"")</f>
        <v/>
      </c>
      <c r="AB84" s="51" t="str">
        <f>IF(AA84="","",IF(VALUE(RIGHT(AA84,2))+1&lt;=VALUE(RIGHT('Data Input 2'!$C42,2)),"FY"&amp;VALUE(RIGHT(AA84,2))+1,""))</f>
        <v/>
      </c>
      <c r="AC84" s="51" t="str">
        <f>IF(AB84="","",IF(VALUE(RIGHT(AB84,2))+1&lt;=VALUE(RIGHT('Data Input 2'!$C42,2)),"FY"&amp;VALUE(RIGHT(AB84,2))+1,""))</f>
        <v/>
      </c>
      <c r="AD84" s="51" t="str">
        <f>IF(AC84="","",IF(VALUE(RIGHT(AC84,2))+1&lt;=VALUE(RIGHT('Data Input 2'!$C42,2)),"FY"&amp;VALUE(RIGHT(AC84,2))+1,""))</f>
        <v/>
      </c>
      <c r="AE84" s="51" t="str">
        <f>IF(AD84="","",IF(VALUE(RIGHT(AD84,2))+1&lt;=VALUE(RIGHT('Data Input 2'!$C42,2)),"FY"&amp;VALUE(RIGHT(AD84,2))+1,""))</f>
        <v/>
      </c>
      <c r="AF84" s="51" t="str">
        <f>IF(AE84="","",IF(VALUE(RIGHT(AE84,2))+1&lt;=VALUE(RIGHT('Data Input 2'!$C42,2)),"FY"&amp;VALUE(RIGHT(AE84,2))+1,""))</f>
        <v/>
      </c>
      <c r="AG84" s="51" t="str">
        <f>IF(AF84="","",IF(VALUE(RIGHT(AF84,2))+1&lt;=VALUE(RIGHT('Data Input 2'!$C42,2)),"FY"&amp;VALUE(RIGHT(AF84,2))+1,""))</f>
        <v/>
      </c>
      <c r="AH84" s="51" t="str">
        <f>IF(AG84="","",IF(VALUE(RIGHT(AG84,2))+1&lt;=VALUE(RIGHT('Data Input 2'!$C42,2)),"FY"&amp;VALUE(RIGHT(AG84,2))+1,""))</f>
        <v/>
      </c>
      <c r="AI84" s="51" t="str">
        <f>IF(AH84="","",IF(VALUE(RIGHT(AH84,2))+1&lt;=VALUE(RIGHT('Data Input 2'!$C42,2)),"FY"&amp;VALUE(RIGHT(AH84,2))+1,""))</f>
        <v/>
      </c>
      <c r="AJ84" s="51" t="str">
        <f>IF(AI84="","",IF(VALUE(RIGHT(AI84,2))+1&lt;=VALUE(RIGHT('Data Input 2'!$C42,2)),"FY"&amp;VALUE(RIGHT(AI84,2))+1,""))</f>
        <v/>
      </c>
      <c r="AK84" s="51" t="str">
        <f>IF(AJ84="","",IF(VALUE(RIGHT(AJ84,2))+1&lt;=VALUE(RIGHT('Data Input 2'!$C42,2)),"FY"&amp;VALUE(RIGHT(AJ84,2))+1,""))</f>
        <v/>
      </c>
      <c r="AL84" s="51" t="str">
        <f>IF(AK84="","",IF(VALUE(RIGHT(AK84,2))+1&lt;=VALUE(RIGHT('Data Input 2'!$C42,2)),"FY"&amp;VALUE(RIGHT(AK84,2))+1,""))</f>
        <v/>
      </c>
      <c r="AM84" s="51" t="str">
        <f>IF(AL84="","",IF(VALUE(RIGHT(AL84,2))+1&lt;=VALUE(RIGHT('Data Input 2'!$C42,2)),"FY"&amp;VALUE(RIGHT(AL84,2))+1,""))</f>
        <v/>
      </c>
      <c r="AN84" s="51" t="str">
        <f>IF(AM84="","",IF(VALUE(RIGHT(AM84,2))+1&lt;=VALUE(RIGHT('Data Input 2'!$C42,2)),"FY"&amp;VALUE(RIGHT(AM84,2))+1,""))</f>
        <v/>
      </c>
      <c r="AO84" s="51" t="str">
        <f>IF(AN84="","",IF(VALUE(RIGHT(AN84,2))+1&lt;=VALUE(RIGHT('Data Input 2'!$C42,2)),"FY"&amp;VALUE(RIGHT(AN84,2))+1,""))</f>
        <v/>
      </c>
      <c r="AP84" s="51" t="str">
        <f>IF(AO84="","",IF(VALUE(RIGHT(AO84,2))+1&lt;=VALUE(RIGHT('Data Input 2'!$C42,2)),"FY"&amp;VALUE(RIGHT(AO84,2))+1,""))</f>
        <v/>
      </c>
      <c r="AQ84" s="51" t="str">
        <f>IF(AP84="","",IF(VALUE(RIGHT(AP84,2))+1&lt;=VALUE(RIGHT('Data Input 2'!$C42,2)),"FY"&amp;VALUE(RIGHT(AP84,2))+1,""))</f>
        <v/>
      </c>
      <c r="AR84" s="51" t="str">
        <f>IF(AQ84="","",IF(VALUE(RIGHT(AQ84,2))+1&lt;=VALUE(RIGHT('Data Input 2'!$C42,2)),"FY"&amp;VALUE(RIGHT(AQ84,2))+1,""))</f>
        <v/>
      </c>
      <c r="AS84" s="51" t="str">
        <f>IF(AR84="","",IF(VALUE(RIGHT(AR84,2))+1&lt;=VALUE(RIGHT('Data Input 2'!$C42,2)),"FY"&amp;VALUE(RIGHT(AR84,2))+1,""))</f>
        <v/>
      </c>
      <c r="AT84" s="51" t="str">
        <f>IF(AS84="","",IF(VALUE(RIGHT(AS84,2))+1&lt;=VALUE(RIGHT('Data Input 2'!$C42,2)),"FY"&amp;VALUE(RIGHT(AS84,2))+1,""))</f>
        <v/>
      </c>
      <c r="AU84" s="51"/>
    </row>
    <row r="85" spans="2:47" x14ac:dyDescent="0.2">
      <c r="B85" s="196" t="str">
        <f>IF('Data Input 2'!B43&lt;&gt;0,'Data Input 2'!B43,"")</f>
        <v/>
      </c>
      <c r="C85" s="139"/>
      <c r="D85" s="140">
        <f>IF(AND(VALUE(RIGHT(D$49,2))&gt;='Data Input 2'!$R43,VALUE(RIGHT(D$49,2))&lt;='Data Input 2'!$T43),'Data Input 2'!$X43,0)</f>
        <v>0</v>
      </c>
      <c r="E85" s="140">
        <f>IF(AND(VALUE(RIGHT(E$49,2))&gt;='Data Input 2'!$R43,VALUE(RIGHT(E$49,2))&lt;='Data Input 2'!$T43),'Data Input 2'!$X43,0)</f>
        <v>0</v>
      </c>
      <c r="F85" s="140">
        <f>IF(AND(VALUE(RIGHT(F$49,2))&gt;='Data Input 2'!$R43,VALUE(RIGHT(F$49,2))&lt;='Data Input 2'!$T43),'Data Input 2'!$X43,0)</f>
        <v>0</v>
      </c>
      <c r="G85" s="140">
        <f>IF(AND(VALUE(RIGHT(G$49,2))&gt;='Data Input 2'!$R43,VALUE(RIGHT(G$49,2))&lt;='Data Input 2'!$T43),'Data Input 2'!$X43,0)</f>
        <v>0</v>
      </c>
      <c r="H85" s="140">
        <f>IF(AND(VALUE(RIGHT(H$49,2))&gt;='Data Input 2'!$R43,VALUE(RIGHT(H$49,2))&lt;='Data Input 2'!$T43),'Data Input 2'!$X43,0)</f>
        <v>0</v>
      </c>
      <c r="I85" s="140">
        <f>IF(AND(VALUE(RIGHT(I$49,2))&gt;='Data Input 2'!$R43,VALUE(RIGHT(I$49,2))&lt;='Data Input 2'!$T43),'Data Input 2'!$X43,0)</f>
        <v>0</v>
      </c>
      <c r="J85" s="140">
        <f>IF(AND(VALUE(RIGHT(J$49,2))&gt;='Data Input 2'!$R43,VALUE(RIGHT(J$49,2))&lt;='Data Input 2'!$T43),'Data Input 2'!$X43,0)</f>
        <v>0</v>
      </c>
      <c r="K85" s="140">
        <f>IF(AND(VALUE(RIGHT(K$49,2))&gt;='Data Input 2'!$R43,VALUE(RIGHT(K$49,2))&lt;='Data Input 2'!$T43),'Data Input 2'!$X43,0)</f>
        <v>0</v>
      </c>
      <c r="L85" s="140">
        <f>IF(AND(VALUE(RIGHT(L$49,2))&gt;='Data Input 2'!$R43,VALUE(RIGHT(L$49,2))&lt;='Data Input 2'!$T43),'Data Input 2'!$X43,0)</f>
        <v>0</v>
      </c>
      <c r="M85" s="140">
        <f>IF(AND(VALUE(RIGHT(M$49,2))&gt;='Data Input 2'!$R43,VALUE(RIGHT(M$49,2))&lt;='Data Input 2'!$T43),'Data Input 2'!$X43,0)</f>
        <v>0</v>
      </c>
      <c r="N85" s="140">
        <f>IF(AND(VALUE(RIGHT(N$49,2))&gt;='Data Input 2'!$R43,VALUE(RIGHT(N$49,2))&lt;='Data Input 2'!$T43),'Data Input 2'!$X43,0)</f>
        <v>0</v>
      </c>
      <c r="O85" s="140">
        <f>IF(AND(VALUE(RIGHT(O$49,2))&gt;='Data Input 2'!$R43,VALUE(RIGHT(O$49,2))&lt;='Data Input 2'!$T43),'Data Input 2'!$X43,0)</f>
        <v>0</v>
      </c>
      <c r="P85" s="140">
        <f>IF(AND(VALUE(RIGHT(P$49,2))&gt;='Data Input 2'!$R43,VALUE(RIGHT(P$49,2))&lt;='Data Input 2'!$T43),'Data Input 2'!$X43,0)</f>
        <v>0</v>
      </c>
      <c r="Q85" s="140">
        <f>IF(AND(VALUE(RIGHT(Q$49,2))&gt;='Data Input 2'!$R43,VALUE(RIGHT(Q$49,2))&lt;='Data Input 2'!$T43),'Data Input 2'!$X43,0)</f>
        <v>0</v>
      </c>
      <c r="R85" s="140">
        <f>IF(AND(VALUE(RIGHT(R$49,2))&gt;='Data Input 2'!$R43,VALUE(RIGHT(R$49,2))&lt;='Data Input 2'!$T43),'Data Input 2'!$X43,0)</f>
        <v>0</v>
      </c>
      <c r="S85" s="140">
        <f>IF(AND(VALUE(RIGHT(S$49,2))&gt;='Data Input 2'!$R43,VALUE(RIGHT(S$49,2))&lt;='Data Input 2'!$T43),'Data Input 2'!$X43,0)</f>
        <v>0</v>
      </c>
      <c r="T85" s="140">
        <f>IF(AND(VALUE(RIGHT(T$49,2))&gt;='Data Input 2'!$R43,VALUE(RIGHT(T$49,2))&lt;='Data Input 2'!$T43),'Data Input 2'!$X43,0)</f>
        <v>0</v>
      </c>
      <c r="U85" s="140">
        <f>IF(AND(VALUE(RIGHT(U$49,2))&gt;='Data Input 2'!$R43,VALUE(RIGHT(U$49,2))&lt;='Data Input 2'!$T43),'Data Input 2'!$X43,0)</f>
        <v>0</v>
      </c>
      <c r="V85" s="140">
        <f>IF(AND(VALUE(RIGHT(V$49,2))&gt;='Data Input 2'!$R43,VALUE(RIGHT(V$49,2))&lt;='Data Input 2'!$T43),'Data Input 2'!$X43,0)</f>
        <v>0</v>
      </c>
      <c r="W85" s="140">
        <f>IF(AND(VALUE(RIGHT(W$49,2))&gt;='Data Input 2'!$R43,VALUE(RIGHT(W$49,2))&lt;='Data Input 2'!$T43),'Data Input 2'!$X43,0)</f>
        <v>0</v>
      </c>
      <c r="X85" s="176">
        <f>IF(AND(VALUE(RIGHT(X$49,2))&gt;='Data Input 2'!$R43,VALUE(RIGHT(X$49,2))&lt;='Data Input 2'!$T43),'Data Input 2'!$X43,0)</f>
        <v>0</v>
      </c>
      <c r="Y85" s="176">
        <f>IF(AND(VALUE(RIGHT(Y$49,2))&gt;='Data Input 2'!$R43,VALUE(RIGHT(Y$49,2))&lt;='Data Input 2'!$T43),'Data Input 2'!$X43,0)</f>
        <v>0</v>
      </c>
      <c r="Z85" s="141">
        <f t="shared" si="48"/>
        <v>0</v>
      </c>
      <c r="AA85" s="51" t="str">
        <f>IF('Data Input 2'!$K43="Capital Reserves",(IF(VALUE(RIGHT(starting_fiscal_year,2))+1&lt;=VALUE(RIGHT('Data Input 2'!$C43,2)),"FY"&amp;VALUE(RIGHT(starting_fiscal_year,2))+1,"")),"")</f>
        <v/>
      </c>
      <c r="AB85" s="51" t="str">
        <f>IF(AA85="","",IF(VALUE(RIGHT(AA85,2))+1&lt;=VALUE(RIGHT('Data Input 2'!$C43,2)),"FY"&amp;VALUE(RIGHT(AA85,2))+1,""))</f>
        <v/>
      </c>
      <c r="AC85" s="51" t="str">
        <f>IF(AB85="","",IF(VALUE(RIGHT(AB85,2))+1&lt;=VALUE(RIGHT('Data Input 2'!$C43,2)),"FY"&amp;VALUE(RIGHT(AB85,2))+1,""))</f>
        <v/>
      </c>
      <c r="AD85" s="51" t="str">
        <f>IF(AC85="","",IF(VALUE(RIGHT(AC85,2))+1&lt;=VALUE(RIGHT('Data Input 2'!$C43,2)),"FY"&amp;VALUE(RIGHT(AC85,2))+1,""))</f>
        <v/>
      </c>
      <c r="AE85" s="51" t="str">
        <f>IF(AD85="","",IF(VALUE(RIGHT(AD85,2))+1&lt;=VALUE(RIGHT('Data Input 2'!$C43,2)),"FY"&amp;VALUE(RIGHT(AD85,2))+1,""))</f>
        <v/>
      </c>
      <c r="AF85" s="51" t="str">
        <f>IF(AE85="","",IF(VALUE(RIGHT(AE85,2))+1&lt;=VALUE(RIGHT('Data Input 2'!$C43,2)),"FY"&amp;VALUE(RIGHT(AE85,2))+1,""))</f>
        <v/>
      </c>
      <c r="AG85" s="51" t="str">
        <f>IF(AF85="","",IF(VALUE(RIGHT(AF85,2))+1&lt;=VALUE(RIGHT('Data Input 2'!$C43,2)),"FY"&amp;VALUE(RIGHT(AF85,2))+1,""))</f>
        <v/>
      </c>
      <c r="AH85" s="51" t="str">
        <f>IF(AG85="","",IF(VALUE(RIGHT(AG85,2))+1&lt;=VALUE(RIGHT('Data Input 2'!$C43,2)),"FY"&amp;VALUE(RIGHT(AG85,2))+1,""))</f>
        <v/>
      </c>
      <c r="AI85" s="51" t="str">
        <f>IF(AH85="","",IF(VALUE(RIGHT(AH85,2))+1&lt;=VALUE(RIGHT('Data Input 2'!$C43,2)),"FY"&amp;VALUE(RIGHT(AH85,2))+1,""))</f>
        <v/>
      </c>
      <c r="AJ85" s="51" t="str">
        <f>IF(AI85="","",IF(VALUE(RIGHT(AI85,2))+1&lt;=VALUE(RIGHT('Data Input 2'!$C43,2)),"FY"&amp;VALUE(RIGHT(AI85,2))+1,""))</f>
        <v/>
      </c>
      <c r="AK85" s="51" t="str">
        <f>IF(AJ85="","",IF(VALUE(RIGHT(AJ85,2))+1&lt;=VALUE(RIGHT('Data Input 2'!$C43,2)),"FY"&amp;VALUE(RIGHT(AJ85,2))+1,""))</f>
        <v/>
      </c>
      <c r="AL85" s="51" t="str">
        <f>IF(AK85="","",IF(VALUE(RIGHT(AK85,2))+1&lt;=VALUE(RIGHT('Data Input 2'!$C43,2)),"FY"&amp;VALUE(RIGHT(AK85,2))+1,""))</f>
        <v/>
      </c>
      <c r="AM85" s="51" t="str">
        <f>IF(AL85="","",IF(VALUE(RIGHT(AL85,2))+1&lt;=VALUE(RIGHT('Data Input 2'!$C43,2)),"FY"&amp;VALUE(RIGHT(AL85,2))+1,""))</f>
        <v/>
      </c>
      <c r="AN85" s="51" t="str">
        <f>IF(AM85="","",IF(VALUE(RIGHT(AM85,2))+1&lt;=VALUE(RIGHT('Data Input 2'!$C43,2)),"FY"&amp;VALUE(RIGHT(AM85,2))+1,""))</f>
        <v/>
      </c>
      <c r="AO85" s="51" t="str">
        <f>IF(AN85="","",IF(VALUE(RIGHT(AN85,2))+1&lt;=VALUE(RIGHT('Data Input 2'!$C43,2)),"FY"&amp;VALUE(RIGHT(AN85,2))+1,""))</f>
        <v/>
      </c>
      <c r="AP85" s="51" t="str">
        <f>IF(AO85="","",IF(VALUE(RIGHT(AO85,2))+1&lt;=VALUE(RIGHT('Data Input 2'!$C43,2)),"FY"&amp;VALUE(RIGHT(AO85,2))+1,""))</f>
        <v/>
      </c>
      <c r="AQ85" s="51" t="str">
        <f>IF(AP85="","",IF(VALUE(RIGHT(AP85,2))+1&lt;=VALUE(RIGHT('Data Input 2'!$C43,2)),"FY"&amp;VALUE(RIGHT(AP85,2))+1,""))</f>
        <v/>
      </c>
      <c r="AR85" s="51" t="str">
        <f>IF(AQ85="","",IF(VALUE(RIGHT(AQ85,2))+1&lt;=VALUE(RIGHT('Data Input 2'!$C43,2)),"FY"&amp;VALUE(RIGHT(AQ85,2))+1,""))</f>
        <v/>
      </c>
      <c r="AS85" s="51" t="str">
        <f>IF(AR85="","",IF(VALUE(RIGHT(AR85,2))+1&lt;=VALUE(RIGHT('Data Input 2'!$C43,2)),"FY"&amp;VALUE(RIGHT(AR85,2))+1,""))</f>
        <v/>
      </c>
      <c r="AT85" s="51" t="str">
        <f>IF(AS85="","",IF(VALUE(RIGHT(AS85,2))+1&lt;=VALUE(RIGHT('Data Input 2'!$C43,2)),"FY"&amp;VALUE(RIGHT(AS85,2))+1,""))</f>
        <v/>
      </c>
      <c r="AU85" s="51"/>
    </row>
    <row r="86" spans="2:47" x14ac:dyDescent="0.2">
      <c r="B86" s="196" t="str">
        <f>IF('Data Input 2'!B44&lt;&gt;0,'Data Input 2'!B44,"")</f>
        <v/>
      </c>
      <c r="C86" s="139"/>
      <c r="D86" s="140">
        <f>IF(AND(VALUE(RIGHT(D$49,2))&gt;='Data Input 2'!$R44,VALUE(RIGHT(D$49,2))&lt;='Data Input 2'!$T44),'Data Input 2'!$X44,0)</f>
        <v>0</v>
      </c>
      <c r="E86" s="140">
        <f>IF(AND(VALUE(RIGHT(E$49,2))&gt;='Data Input 2'!$R44,VALUE(RIGHT(E$49,2))&lt;='Data Input 2'!$T44),'Data Input 2'!$X44,0)</f>
        <v>0</v>
      </c>
      <c r="F86" s="140">
        <f>IF(AND(VALUE(RIGHT(F$49,2))&gt;='Data Input 2'!$R44,VALUE(RIGHT(F$49,2))&lt;='Data Input 2'!$T44),'Data Input 2'!$X44,0)</f>
        <v>0</v>
      </c>
      <c r="G86" s="140">
        <f>IF(AND(VALUE(RIGHT(G$49,2))&gt;='Data Input 2'!$R44,VALUE(RIGHT(G$49,2))&lt;='Data Input 2'!$T44),'Data Input 2'!$X44,0)</f>
        <v>0</v>
      </c>
      <c r="H86" s="140">
        <f>IF(AND(VALUE(RIGHT(H$49,2))&gt;='Data Input 2'!$R44,VALUE(RIGHT(H$49,2))&lt;='Data Input 2'!$T44),'Data Input 2'!$X44,0)</f>
        <v>0</v>
      </c>
      <c r="I86" s="140">
        <f>IF(AND(VALUE(RIGHT(I$49,2))&gt;='Data Input 2'!$R44,VALUE(RIGHT(I$49,2))&lt;='Data Input 2'!$T44),'Data Input 2'!$X44,0)</f>
        <v>0</v>
      </c>
      <c r="J86" s="140">
        <f>IF(AND(VALUE(RIGHT(J$49,2))&gt;='Data Input 2'!$R44,VALUE(RIGHT(J$49,2))&lt;='Data Input 2'!$T44),'Data Input 2'!$X44,0)</f>
        <v>0</v>
      </c>
      <c r="K86" s="140">
        <f>IF(AND(VALUE(RIGHT(K$49,2))&gt;='Data Input 2'!$R44,VALUE(RIGHT(K$49,2))&lt;='Data Input 2'!$T44),'Data Input 2'!$X44,0)</f>
        <v>0</v>
      </c>
      <c r="L86" s="140">
        <f>IF(AND(VALUE(RIGHT(L$49,2))&gt;='Data Input 2'!$R44,VALUE(RIGHT(L$49,2))&lt;='Data Input 2'!$T44),'Data Input 2'!$X44,0)</f>
        <v>0</v>
      </c>
      <c r="M86" s="140">
        <f>IF(AND(VALUE(RIGHT(M$49,2))&gt;='Data Input 2'!$R44,VALUE(RIGHT(M$49,2))&lt;='Data Input 2'!$T44),'Data Input 2'!$X44,0)</f>
        <v>0</v>
      </c>
      <c r="N86" s="140">
        <f>IF(AND(VALUE(RIGHT(N$49,2))&gt;='Data Input 2'!$R44,VALUE(RIGHT(N$49,2))&lt;='Data Input 2'!$T44),'Data Input 2'!$X44,0)</f>
        <v>0</v>
      </c>
      <c r="O86" s="140">
        <f>IF(AND(VALUE(RIGHT(O$49,2))&gt;='Data Input 2'!$R44,VALUE(RIGHT(O$49,2))&lt;='Data Input 2'!$T44),'Data Input 2'!$X44,0)</f>
        <v>0</v>
      </c>
      <c r="P86" s="140">
        <f>IF(AND(VALUE(RIGHT(P$49,2))&gt;='Data Input 2'!$R44,VALUE(RIGHT(P$49,2))&lt;='Data Input 2'!$T44),'Data Input 2'!$X44,0)</f>
        <v>0</v>
      </c>
      <c r="Q86" s="140">
        <f>IF(AND(VALUE(RIGHT(Q$49,2))&gt;='Data Input 2'!$R44,VALUE(RIGHT(Q$49,2))&lt;='Data Input 2'!$T44),'Data Input 2'!$X44,0)</f>
        <v>0</v>
      </c>
      <c r="R86" s="140">
        <f>IF(AND(VALUE(RIGHT(R$49,2))&gt;='Data Input 2'!$R44,VALUE(RIGHT(R$49,2))&lt;='Data Input 2'!$T44),'Data Input 2'!$X44,0)</f>
        <v>0</v>
      </c>
      <c r="S86" s="140">
        <f>IF(AND(VALUE(RIGHT(S$49,2))&gt;='Data Input 2'!$R44,VALUE(RIGHT(S$49,2))&lt;='Data Input 2'!$T44),'Data Input 2'!$X44,0)</f>
        <v>0</v>
      </c>
      <c r="T86" s="140">
        <f>IF(AND(VALUE(RIGHT(T$49,2))&gt;='Data Input 2'!$R44,VALUE(RIGHT(T$49,2))&lt;='Data Input 2'!$T44),'Data Input 2'!$X44,0)</f>
        <v>0</v>
      </c>
      <c r="U86" s="140">
        <f>IF(AND(VALUE(RIGHT(U$49,2))&gt;='Data Input 2'!$R44,VALUE(RIGHT(U$49,2))&lt;='Data Input 2'!$T44),'Data Input 2'!$X44,0)</f>
        <v>0</v>
      </c>
      <c r="V86" s="140">
        <f>IF(AND(VALUE(RIGHT(V$49,2))&gt;='Data Input 2'!$R44,VALUE(RIGHT(V$49,2))&lt;='Data Input 2'!$T44),'Data Input 2'!$X44,0)</f>
        <v>0</v>
      </c>
      <c r="W86" s="140">
        <f>IF(AND(VALUE(RIGHT(W$49,2))&gt;='Data Input 2'!$R44,VALUE(RIGHT(W$49,2))&lt;='Data Input 2'!$T44),'Data Input 2'!$X44,0)</f>
        <v>0</v>
      </c>
      <c r="X86" s="176">
        <f>IF(AND(VALUE(RIGHT(X$49,2))&gt;='Data Input 2'!$R44,VALUE(RIGHT(X$49,2))&lt;='Data Input 2'!$T44),'Data Input 2'!$X44,0)</f>
        <v>0</v>
      </c>
      <c r="Y86" s="176">
        <f>IF(AND(VALUE(RIGHT(Y$49,2))&gt;='Data Input 2'!$R44,VALUE(RIGHT(Y$49,2))&lt;='Data Input 2'!$T44),'Data Input 2'!$X44,0)</f>
        <v>0</v>
      </c>
      <c r="Z86" s="141">
        <f t="shared" si="48"/>
        <v>0</v>
      </c>
      <c r="AA86" s="51" t="str">
        <f>IF('Data Input 2'!$K44="Capital Reserves",(IF(VALUE(RIGHT(starting_fiscal_year,2))+1&lt;=VALUE(RIGHT('Data Input 2'!$C44,2)),"FY"&amp;VALUE(RIGHT(starting_fiscal_year,2))+1,"")),"")</f>
        <v/>
      </c>
      <c r="AB86" s="51" t="str">
        <f>IF(AA86="","",IF(VALUE(RIGHT(AA86,2))+1&lt;=VALUE(RIGHT('Data Input 2'!$C44,2)),"FY"&amp;VALUE(RIGHT(AA86,2))+1,""))</f>
        <v/>
      </c>
      <c r="AC86" s="51" t="str">
        <f>IF(AB86="","",IF(VALUE(RIGHT(AB86,2))+1&lt;=VALUE(RIGHT('Data Input 2'!$C44,2)),"FY"&amp;VALUE(RIGHT(AB86,2))+1,""))</f>
        <v/>
      </c>
      <c r="AD86" s="51" t="str">
        <f>IF(AC86="","",IF(VALUE(RIGHT(AC86,2))+1&lt;=VALUE(RIGHT('Data Input 2'!$C44,2)),"FY"&amp;VALUE(RIGHT(AC86,2))+1,""))</f>
        <v/>
      </c>
      <c r="AE86" s="51" t="str">
        <f>IF(AD86="","",IF(VALUE(RIGHT(AD86,2))+1&lt;=VALUE(RIGHT('Data Input 2'!$C44,2)),"FY"&amp;VALUE(RIGHT(AD86,2))+1,""))</f>
        <v/>
      </c>
      <c r="AF86" s="51" t="str">
        <f>IF(AE86="","",IF(VALUE(RIGHT(AE86,2))+1&lt;=VALUE(RIGHT('Data Input 2'!$C44,2)),"FY"&amp;VALUE(RIGHT(AE86,2))+1,""))</f>
        <v/>
      </c>
      <c r="AG86" s="51" t="str">
        <f>IF(AF86="","",IF(VALUE(RIGHT(AF86,2))+1&lt;=VALUE(RIGHT('Data Input 2'!$C44,2)),"FY"&amp;VALUE(RIGHT(AF86,2))+1,""))</f>
        <v/>
      </c>
      <c r="AH86" s="51" t="str">
        <f>IF(AG86="","",IF(VALUE(RIGHT(AG86,2))+1&lt;=VALUE(RIGHT('Data Input 2'!$C44,2)),"FY"&amp;VALUE(RIGHT(AG86,2))+1,""))</f>
        <v/>
      </c>
      <c r="AI86" s="51" t="str">
        <f>IF(AH86="","",IF(VALUE(RIGHT(AH86,2))+1&lt;=VALUE(RIGHT('Data Input 2'!$C44,2)),"FY"&amp;VALUE(RIGHT(AH86,2))+1,""))</f>
        <v/>
      </c>
      <c r="AJ86" s="51" t="str">
        <f>IF(AI86="","",IF(VALUE(RIGHT(AI86,2))+1&lt;=VALUE(RIGHT('Data Input 2'!$C44,2)),"FY"&amp;VALUE(RIGHT(AI86,2))+1,""))</f>
        <v/>
      </c>
      <c r="AK86" s="51" t="str">
        <f>IF(AJ86="","",IF(VALUE(RIGHT(AJ86,2))+1&lt;=VALUE(RIGHT('Data Input 2'!$C44,2)),"FY"&amp;VALUE(RIGHT(AJ86,2))+1,""))</f>
        <v/>
      </c>
      <c r="AL86" s="51" t="str">
        <f>IF(AK86="","",IF(VALUE(RIGHT(AK86,2))+1&lt;=VALUE(RIGHT('Data Input 2'!$C44,2)),"FY"&amp;VALUE(RIGHT(AK86,2))+1,""))</f>
        <v/>
      </c>
      <c r="AM86" s="51" t="str">
        <f>IF(AL86="","",IF(VALUE(RIGHT(AL86,2))+1&lt;=VALUE(RIGHT('Data Input 2'!$C44,2)),"FY"&amp;VALUE(RIGHT(AL86,2))+1,""))</f>
        <v/>
      </c>
      <c r="AN86" s="51" t="str">
        <f>IF(AM86="","",IF(VALUE(RIGHT(AM86,2))+1&lt;=VALUE(RIGHT('Data Input 2'!$C44,2)),"FY"&amp;VALUE(RIGHT(AM86,2))+1,""))</f>
        <v/>
      </c>
      <c r="AO86" s="51" t="str">
        <f>IF(AN86="","",IF(VALUE(RIGHT(AN86,2))+1&lt;=VALUE(RIGHT('Data Input 2'!$C44,2)),"FY"&amp;VALUE(RIGHT(AN86,2))+1,""))</f>
        <v/>
      </c>
      <c r="AP86" s="51" t="str">
        <f>IF(AO86="","",IF(VALUE(RIGHT(AO86,2))+1&lt;=VALUE(RIGHT('Data Input 2'!$C44,2)),"FY"&amp;VALUE(RIGHT(AO86,2))+1,""))</f>
        <v/>
      </c>
      <c r="AQ86" s="51" t="str">
        <f>IF(AP86="","",IF(VALUE(RIGHT(AP86,2))+1&lt;=VALUE(RIGHT('Data Input 2'!$C44,2)),"FY"&amp;VALUE(RIGHT(AP86,2))+1,""))</f>
        <v/>
      </c>
      <c r="AR86" s="51" t="str">
        <f>IF(AQ86="","",IF(VALUE(RIGHT(AQ86,2))+1&lt;=VALUE(RIGHT('Data Input 2'!$C44,2)),"FY"&amp;VALUE(RIGHT(AQ86,2))+1,""))</f>
        <v/>
      </c>
      <c r="AS86" s="51" t="str">
        <f>IF(AR86="","",IF(VALUE(RIGHT(AR86,2))+1&lt;=VALUE(RIGHT('Data Input 2'!$C44,2)),"FY"&amp;VALUE(RIGHT(AR86,2))+1,""))</f>
        <v/>
      </c>
      <c r="AT86" s="51" t="str">
        <f>IF(AS86="","",IF(VALUE(RIGHT(AS86,2))+1&lt;=VALUE(RIGHT('Data Input 2'!$C44,2)),"FY"&amp;VALUE(RIGHT(AS86,2))+1,""))</f>
        <v/>
      </c>
      <c r="AU86" s="51"/>
    </row>
    <row r="87" spans="2:47" x14ac:dyDescent="0.2">
      <c r="B87" s="196" t="str">
        <f>IF('Data Input 2'!B45&lt;&gt;0,'Data Input 2'!B45,"")</f>
        <v/>
      </c>
      <c r="C87" s="139"/>
      <c r="D87" s="140">
        <f>IF(AND(VALUE(RIGHT(D$49,2))&gt;='Data Input 2'!$R45,VALUE(RIGHT(D$49,2))&lt;='Data Input 2'!$T45),'Data Input 2'!$X45,0)</f>
        <v>0</v>
      </c>
      <c r="E87" s="140">
        <f>IF(AND(VALUE(RIGHT(E$49,2))&gt;='Data Input 2'!$R45,VALUE(RIGHT(E$49,2))&lt;='Data Input 2'!$T45),'Data Input 2'!$X45,0)</f>
        <v>0</v>
      </c>
      <c r="F87" s="140">
        <f>IF(AND(VALUE(RIGHT(F$49,2))&gt;='Data Input 2'!$R45,VALUE(RIGHT(F$49,2))&lt;='Data Input 2'!$T45),'Data Input 2'!$X45,0)</f>
        <v>0</v>
      </c>
      <c r="G87" s="140">
        <f>IF(AND(VALUE(RIGHT(G$49,2))&gt;='Data Input 2'!$R45,VALUE(RIGHT(G$49,2))&lt;='Data Input 2'!$T45),'Data Input 2'!$X45,0)</f>
        <v>0</v>
      </c>
      <c r="H87" s="140">
        <f>IF(AND(VALUE(RIGHT(H$49,2))&gt;='Data Input 2'!$R45,VALUE(RIGHT(H$49,2))&lt;='Data Input 2'!$T45),'Data Input 2'!$X45,0)</f>
        <v>0</v>
      </c>
      <c r="I87" s="140">
        <f>IF(AND(VALUE(RIGHT(I$49,2))&gt;='Data Input 2'!$R45,VALUE(RIGHT(I$49,2))&lt;='Data Input 2'!$T45),'Data Input 2'!$X45,0)</f>
        <v>0</v>
      </c>
      <c r="J87" s="140">
        <f>IF(AND(VALUE(RIGHT(J$49,2))&gt;='Data Input 2'!$R45,VALUE(RIGHT(J$49,2))&lt;='Data Input 2'!$T45),'Data Input 2'!$X45,0)</f>
        <v>0</v>
      </c>
      <c r="K87" s="140">
        <f>IF(AND(VALUE(RIGHT(K$49,2))&gt;='Data Input 2'!$R45,VALUE(RIGHT(K$49,2))&lt;='Data Input 2'!$T45),'Data Input 2'!$X45,0)</f>
        <v>0</v>
      </c>
      <c r="L87" s="140">
        <f>IF(AND(VALUE(RIGHT(L$49,2))&gt;='Data Input 2'!$R45,VALUE(RIGHT(L$49,2))&lt;='Data Input 2'!$T45),'Data Input 2'!$X45,0)</f>
        <v>0</v>
      </c>
      <c r="M87" s="140">
        <f>IF(AND(VALUE(RIGHT(M$49,2))&gt;='Data Input 2'!$R45,VALUE(RIGHT(M$49,2))&lt;='Data Input 2'!$T45),'Data Input 2'!$X45,0)</f>
        <v>0</v>
      </c>
      <c r="N87" s="140">
        <f>IF(AND(VALUE(RIGHT(N$49,2))&gt;='Data Input 2'!$R45,VALUE(RIGHT(N$49,2))&lt;='Data Input 2'!$T45),'Data Input 2'!$X45,0)</f>
        <v>0</v>
      </c>
      <c r="O87" s="140">
        <f>IF(AND(VALUE(RIGHT(O$49,2))&gt;='Data Input 2'!$R45,VALUE(RIGHT(O$49,2))&lt;='Data Input 2'!$T45),'Data Input 2'!$X45,0)</f>
        <v>0</v>
      </c>
      <c r="P87" s="140">
        <f>IF(AND(VALUE(RIGHT(P$49,2))&gt;='Data Input 2'!$R45,VALUE(RIGHT(P$49,2))&lt;='Data Input 2'!$T45),'Data Input 2'!$X45,0)</f>
        <v>0</v>
      </c>
      <c r="Q87" s="140">
        <f>IF(AND(VALUE(RIGHT(Q$49,2))&gt;='Data Input 2'!$R45,VALUE(RIGHT(Q$49,2))&lt;='Data Input 2'!$T45),'Data Input 2'!$X45,0)</f>
        <v>0</v>
      </c>
      <c r="R87" s="140">
        <f>IF(AND(VALUE(RIGHT(R$49,2))&gt;='Data Input 2'!$R45,VALUE(RIGHT(R$49,2))&lt;='Data Input 2'!$T45),'Data Input 2'!$X45,0)</f>
        <v>0</v>
      </c>
      <c r="S87" s="140">
        <f>IF(AND(VALUE(RIGHT(S$49,2))&gt;='Data Input 2'!$R45,VALUE(RIGHT(S$49,2))&lt;='Data Input 2'!$T45),'Data Input 2'!$X45,0)</f>
        <v>0</v>
      </c>
      <c r="T87" s="140">
        <f>IF(AND(VALUE(RIGHT(T$49,2))&gt;='Data Input 2'!$R45,VALUE(RIGHT(T$49,2))&lt;='Data Input 2'!$T45),'Data Input 2'!$X45,0)</f>
        <v>0</v>
      </c>
      <c r="U87" s="140">
        <f>IF(AND(VALUE(RIGHT(U$49,2))&gt;='Data Input 2'!$R45,VALUE(RIGHT(U$49,2))&lt;='Data Input 2'!$T45),'Data Input 2'!$X45,0)</f>
        <v>0</v>
      </c>
      <c r="V87" s="140">
        <f>IF(AND(VALUE(RIGHT(V$49,2))&gt;='Data Input 2'!$R45,VALUE(RIGHT(V$49,2))&lt;='Data Input 2'!$T45),'Data Input 2'!$X45,0)</f>
        <v>0</v>
      </c>
      <c r="W87" s="140">
        <f>IF(AND(VALUE(RIGHT(W$49,2))&gt;='Data Input 2'!$R45,VALUE(RIGHT(W$49,2))&lt;='Data Input 2'!$T45),'Data Input 2'!$X45,0)</f>
        <v>0</v>
      </c>
      <c r="X87" s="176">
        <f>IF(AND(VALUE(RIGHT(X$49,2))&gt;='Data Input 2'!$R45,VALUE(RIGHT(X$49,2))&lt;='Data Input 2'!$T45),'Data Input 2'!$X45,0)</f>
        <v>0</v>
      </c>
      <c r="Y87" s="176">
        <f>IF(AND(VALUE(RIGHT(Y$49,2))&gt;='Data Input 2'!$R45,VALUE(RIGHT(Y$49,2))&lt;='Data Input 2'!$T45),'Data Input 2'!$X45,0)</f>
        <v>0</v>
      </c>
      <c r="Z87" s="141">
        <f t="shared" si="48"/>
        <v>0</v>
      </c>
      <c r="AA87" s="51" t="str">
        <f>IF('Data Input 2'!$K45="Capital Reserves",(IF(VALUE(RIGHT(starting_fiscal_year,2))+1&lt;=VALUE(RIGHT('Data Input 2'!$C45,2)),"FY"&amp;VALUE(RIGHT(starting_fiscal_year,2))+1,"")),"")</f>
        <v/>
      </c>
      <c r="AB87" s="51" t="str">
        <f>IF(AA87="","",IF(VALUE(RIGHT(AA87,2))+1&lt;=VALUE(RIGHT('Data Input 2'!$C45,2)),"FY"&amp;VALUE(RIGHT(AA87,2))+1,""))</f>
        <v/>
      </c>
      <c r="AC87" s="51" t="str">
        <f>IF(AB87="","",IF(VALUE(RIGHT(AB87,2))+1&lt;=VALUE(RIGHT('Data Input 2'!$C45,2)),"FY"&amp;VALUE(RIGHT(AB87,2))+1,""))</f>
        <v/>
      </c>
      <c r="AD87" s="51" t="str">
        <f>IF(AC87="","",IF(VALUE(RIGHT(AC87,2))+1&lt;=VALUE(RIGHT('Data Input 2'!$C45,2)),"FY"&amp;VALUE(RIGHT(AC87,2))+1,""))</f>
        <v/>
      </c>
      <c r="AE87" s="51" t="str">
        <f>IF(AD87="","",IF(VALUE(RIGHT(AD87,2))+1&lt;=VALUE(RIGHT('Data Input 2'!$C45,2)),"FY"&amp;VALUE(RIGHT(AD87,2))+1,""))</f>
        <v/>
      </c>
      <c r="AF87" s="51" t="str">
        <f>IF(AE87="","",IF(VALUE(RIGHT(AE87,2))+1&lt;=VALUE(RIGHT('Data Input 2'!$C45,2)),"FY"&amp;VALUE(RIGHT(AE87,2))+1,""))</f>
        <v/>
      </c>
      <c r="AG87" s="51" t="str">
        <f>IF(AF87="","",IF(VALUE(RIGHT(AF87,2))+1&lt;=VALUE(RIGHT('Data Input 2'!$C45,2)),"FY"&amp;VALUE(RIGHT(AF87,2))+1,""))</f>
        <v/>
      </c>
      <c r="AH87" s="51" t="str">
        <f>IF(AG87="","",IF(VALUE(RIGHT(AG87,2))+1&lt;=VALUE(RIGHT('Data Input 2'!$C45,2)),"FY"&amp;VALUE(RIGHT(AG87,2))+1,""))</f>
        <v/>
      </c>
      <c r="AI87" s="51" t="str">
        <f>IF(AH87="","",IF(VALUE(RIGHT(AH87,2))+1&lt;=VALUE(RIGHT('Data Input 2'!$C45,2)),"FY"&amp;VALUE(RIGHT(AH87,2))+1,""))</f>
        <v/>
      </c>
      <c r="AJ87" s="51" t="str">
        <f>IF(AI87="","",IF(VALUE(RIGHT(AI87,2))+1&lt;=VALUE(RIGHT('Data Input 2'!$C45,2)),"FY"&amp;VALUE(RIGHT(AI87,2))+1,""))</f>
        <v/>
      </c>
      <c r="AK87" s="51" t="str">
        <f>IF(AJ87="","",IF(VALUE(RIGHT(AJ87,2))+1&lt;=VALUE(RIGHT('Data Input 2'!$C45,2)),"FY"&amp;VALUE(RIGHT(AJ87,2))+1,""))</f>
        <v/>
      </c>
      <c r="AL87" s="51" t="str">
        <f>IF(AK87="","",IF(VALUE(RIGHT(AK87,2))+1&lt;=VALUE(RIGHT('Data Input 2'!$C45,2)),"FY"&amp;VALUE(RIGHT(AK87,2))+1,""))</f>
        <v/>
      </c>
      <c r="AM87" s="51" t="str">
        <f>IF(AL87="","",IF(VALUE(RIGHT(AL87,2))+1&lt;=VALUE(RIGHT('Data Input 2'!$C45,2)),"FY"&amp;VALUE(RIGHT(AL87,2))+1,""))</f>
        <v/>
      </c>
      <c r="AN87" s="51" t="str">
        <f>IF(AM87="","",IF(VALUE(RIGHT(AM87,2))+1&lt;=VALUE(RIGHT('Data Input 2'!$C45,2)),"FY"&amp;VALUE(RIGHT(AM87,2))+1,""))</f>
        <v/>
      </c>
      <c r="AO87" s="51" t="str">
        <f>IF(AN87="","",IF(VALUE(RIGHT(AN87,2))+1&lt;=VALUE(RIGHT('Data Input 2'!$C45,2)),"FY"&amp;VALUE(RIGHT(AN87,2))+1,""))</f>
        <v/>
      </c>
      <c r="AP87" s="51" t="str">
        <f>IF(AO87="","",IF(VALUE(RIGHT(AO87,2))+1&lt;=VALUE(RIGHT('Data Input 2'!$C45,2)),"FY"&amp;VALUE(RIGHT(AO87,2))+1,""))</f>
        <v/>
      </c>
      <c r="AQ87" s="51" t="str">
        <f>IF(AP87="","",IF(VALUE(RIGHT(AP87,2))+1&lt;=VALUE(RIGHT('Data Input 2'!$C45,2)),"FY"&amp;VALUE(RIGHT(AP87,2))+1,""))</f>
        <v/>
      </c>
      <c r="AR87" s="51" t="str">
        <f>IF(AQ87="","",IF(VALUE(RIGHT(AQ87,2))+1&lt;=VALUE(RIGHT('Data Input 2'!$C45,2)),"FY"&amp;VALUE(RIGHT(AQ87,2))+1,""))</f>
        <v/>
      </c>
      <c r="AS87" s="51" t="str">
        <f>IF(AR87="","",IF(VALUE(RIGHT(AR87,2))+1&lt;=VALUE(RIGHT('Data Input 2'!$C45,2)),"FY"&amp;VALUE(RIGHT(AR87,2))+1,""))</f>
        <v/>
      </c>
      <c r="AT87" s="51" t="str">
        <f>IF(AS87="","",IF(VALUE(RIGHT(AS87,2))+1&lt;=VALUE(RIGHT('Data Input 2'!$C45,2)),"FY"&amp;VALUE(RIGHT(AS87,2))+1,""))</f>
        <v/>
      </c>
      <c r="AU87" s="51"/>
    </row>
    <row r="88" spans="2:47" x14ac:dyDescent="0.2">
      <c r="B88" s="196" t="str">
        <f>IF('Data Input 2'!B46&lt;&gt;0,'Data Input 2'!B46,"")</f>
        <v/>
      </c>
      <c r="C88" s="139"/>
      <c r="D88" s="140">
        <f>IF(AND(VALUE(RIGHT(D$49,2))&gt;='Data Input 2'!$R46,VALUE(RIGHT(D$49,2))&lt;='Data Input 2'!$T46),'Data Input 2'!$X46,0)</f>
        <v>0</v>
      </c>
      <c r="E88" s="140">
        <f>IF(AND(VALUE(RIGHT(E$49,2))&gt;='Data Input 2'!$R46,VALUE(RIGHT(E$49,2))&lt;='Data Input 2'!$T46),'Data Input 2'!$X46,0)</f>
        <v>0</v>
      </c>
      <c r="F88" s="140">
        <f>IF(AND(VALUE(RIGHT(F$49,2))&gt;='Data Input 2'!$R46,VALUE(RIGHT(F$49,2))&lt;='Data Input 2'!$T46),'Data Input 2'!$X46,0)</f>
        <v>0</v>
      </c>
      <c r="G88" s="140">
        <f>IF(AND(VALUE(RIGHT(G$49,2))&gt;='Data Input 2'!$R46,VALUE(RIGHT(G$49,2))&lt;='Data Input 2'!$T46),'Data Input 2'!$X46,0)</f>
        <v>0</v>
      </c>
      <c r="H88" s="140">
        <f>IF(AND(VALUE(RIGHT(H$49,2))&gt;='Data Input 2'!$R46,VALUE(RIGHT(H$49,2))&lt;='Data Input 2'!$T46),'Data Input 2'!$X46,0)</f>
        <v>0</v>
      </c>
      <c r="I88" s="140">
        <f>IF(AND(VALUE(RIGHT(I$49,2))&gt;='Data Input 2'!$R46,VALUE(RIGHT(I$49,2))&lt;='Data Input 2'!$T46),'Data Input 2'!$X46,0)</f>
        <v>0</v>
      </c>
      <c r="J88" s="140">
        <f>IF(AND(VALUE(RIGHT(J$49,2))&gt;='Data Input 2'!$R46,VALUE(RIGHT(J$49,2))&lt;='Data Input 2'!$T46),'Data Input 2'!$X46,0)</f>
        <v>0</v>
      </c>
      <c r="K88" s="140">
        <f>IF(AND(VALUE(RIGHT(K$49,2))&gt;='Data Input 2'!$R46,VALUE(RIGHT(K$49,2))&lt;='Data Input 2'!$T46),'Data Input 2'!$X46,0)</f>
        <v>0</v>
      </c>
      <c r="L88" s="140">
        <f>IF(AND(VALUE(RIGHT(L$49,2))&gt;='Data Input 2'!$R46,VALUE(RIGHT(L$49,2))&lt;='Data Input 2'!$T46),'Data Input 2'!$X46,0)</f>
        <v>0</v>
      </c>
      <c r="M88" s="140">
        <f>IF(AND(VALUE(RIGHT(M$49,2))&gt;='Data Input 2'!$R46,VALUE(RIGHT(M$49,2))&lt;='Data Input 2'!$T46),'Data Input 2'!$X46,0)</f>
        <v>0</v>
      </c>
      <c r="N88" s="140">
        <f>IF(AND(VALUE(RIGHT(N$49,2))&gt;='Data Input 2'!$R46,VALUE(RIGHT(N$49,2))&lt;='Data Input 2'!$T46),'Data Input 2'!$X46,0)</f>
        <v>0</v>
      </c>
      <c r="O88" s="140">
        <f>IF(AND(VALUE(RIGHT(O$49,2))&gt;='Data Input 2'!$R46,VALUE(RIGHT(O$49,2))&lt;='Data Input 2'!$T46),'Data Input 2'!$X46,0)</f>
        <v>0</v>
      </c>
      <c r="P88" s="140">
        <f>IF(AND(VALUE(RIGHT(P$49,2))&gt;='Data Input 2'!$R46,VALUE(RIGHT(P$49,2))&lt;='Data Input 2'!$T46),'Data Input 2'!$X46,0)</f>
        <v>0</v>
      </c>
      <c r="Q88" s="140">
        <f>IF(AND(VALUE(RIGHT(Q$49,2))&gt;='Data Input 2'!$R46,VALUE(RIGHT(Q$49,2))&lt;='Data Input 2'!$T46),'Data Input 2'!$X46,0)</f>
        <v>0</v>
      </c>
      <c r="R88" s="140">
        <f>IF(AND(VALUE(RIGHT(R$49,2))&gt;='Data Input 2'!$R46,VALUE(RIGHT(R$49,2))&lt;='Data Input 2'!$T46),'Data Input 2'!$X46,0)</f>
        <v>0</v>
      </c>
      <c r="S88" s="140">
        <f>IF(AND(VALUE(RIGHT(S$49,2))&gt;='Data Input 2'!$R46,VALUE(RIGHT(S$49,2))&lt;='Data Input 2'!$T46),'Data Input 2'!$X46,0)</f>
        <v>0</v>
      </c>
      <c r="T88" s="140">
        <f>IF(AND(VALUE(RIGHT(T$49,2))&gt;='Data Input 2'!$R46,VALUE(RIGHT(T$49,2))&lt;='Data Input 2'!$T46),'Data Input 2'!$X46,0)</f>
        <v>0</v>
      </c>
      <c r="U88" s="140">
        <f>IF(AND(VALUE(RIGHT(U$49,2))&gt;='Data Input 2'!$R46,VALUE(RIGHT(U$49,2))&lt;='Data Input 2'!$T46),'Data Input 2'!$X46,0)</f>
        <v>0</v>
      </c>
      <c r="V88" s="140">
        <f>IF(AND(VALUE(RIGHT(V$49,2))&gt;='Data Input 2'!$R46,VALUE(RIGHT(V$49,2))&lt;='Data Input 2'!$T46),'Data Input 2'!$X46,0)</f>
        <v>0</v>
      </c>
      <c r="W88" s="140">
        <f>IF(AND(VALUE(RIGHT(W$49,2))&gt;='Data Input 2'!$R46,VALUE(RIGHT(W$49,2))&lt;='Data Input 2'!$T46),'Data Input 2'!$X46,0)</f>
        <v>0</v>
      </c>
      <c r="X88" s="176">
        <f>IF(AND(VALUE(RIGHT(X$49,2))&gt;='Data Input 2'!$R46,VALUE(RIGHT(X$49,2))&lt;='Data Input 2'!$T46),'Data Input 2'!$X46,0)</f>
        <v>0</v>
      </c>
      <c r="Y88" s="176">
        <f>IF(AND(VALUE(RIGHT(Y$49,2))&gt;='Data Input 2'!$R46,VALUE(RIGHT(Y$49,2))&lt;='Data Input 2'!$T46),'Data Input 2'!$X46,0)</f>
        <v>0</v>
      </c>
      <c r="Z88" s="141">
        <f t="shared" si="48"/>
        <v>0</v>
      </c>
      <c r="AA88" s="51" t="str">
        <f>IF('Data Input 2'!$K46="Capital Reserves",(IF(VALUE(RIGHT(starting_fiscal_year,2))+1&lt;=VALUE(RIGHT('Data Input 2'!$C46,2)),"FY"&amp;VALUE(RIGHT(starting_fiscal_year,2))+1,"")),"")</f>
        <v/>
      </c>
      <c r="AB88" s="51" t="str">
        <f>IF(AA88="","",IF(VALUE(RIGHT(AA88,2))+1&lt;=VALUE(RIGHT('Data Input 2'!$C46,2)),"FY"&amp;VALUE(RIGHT(AA88,2))+1,""))</f>
        <v/>
      </c>
      <c r="AC88" s="51" t="str">
        <f>IF(AB88="","",IF(VALUE(RIGHT(AB88,2))+1&lt;=VALUE(RIGHT('Data Input 2'!$C46,2)),"FY"&amp;VALUE(RIGHT(AB88,2))+1,""))</f>
        <v/>
      </c>
      <c r="AD88" s="51" t="str">
        <f>IF(AC88="","",IF(VALUE(RIGHT(AC88,2))+1&lt;=VALUE(RIGHT('Data Input 2'!$C46,2)),"FY"&amp;VALUE(RIGHT(AC88,2))+1,""))</f>
        <v/>
      </c>
      <c r="AE88" s="51" t="str">
        <f>IF(AD88="","",IF(VALUE(RIGHT(AD88,2))+1&lt;=VALUE(RIGHT('Data Input 2'!$C46,2)),"FY"&amp;VALUE(RIGHT(AD88,2))+1,""))</f>
        <v/>
      </c>
      <c r="AF88" s="51" t="str">
        <f>IF(AE88="","",IF(VALUE(RIGHT(AE88,2))+1&lt;=VALUE(RIGHT('Data Input 2'!$C46,2)),"FY"&amp;VALUE(RIGHT(AE88,2))+1,""))</f>
        <v/>
      </c>
      <c r="AG88" s="51" t="str">
        <f>IF(AF88="","",IF(VALUE(RIGHT(AF88,2))+1&lt;=VALUE(RIGHT('Data Input 2'!$C46,2)),"FY"&amp;VALUE(RIGHT(AF88,2))+1,""))</f>
        <v/>
      </c>
      <c r="AH88" s="51" t="str">
        <f>IF(AG88="","",IF(VALUE(RIGHT(AG88,2))+1&lt;=VALUE(RIGHT('Data Input 2'!$C46,2)),"FY"&amp;VALUE(RIGHT(AG88,2))+1,""))</f>
        <v/>
      </c>
      <c r="AI88" s="51" t="str">
        <f>IF(AH88="","",IF(VALUE(RIGHT(AH88,2))+1&lt;=VALUE(RIGHT('Data Input 2'!$C46,2)),"FY"&amp;VALUE(RIGHT(AH88,2))+1,""))</f>
        <v/>
      </c>
      <c r="AJ88" s="51" t="str">
        <f>IF(AI88="","",IF(VALUE(RIGHT(AI88,2))+1&lt;=VALUE(RIGHT('Data Input 2'!$C46,2)),"FY"&amp;VALUE(RIGHT(AI88,2))+1,""))</f>
        <v/>
      </c>
      <c r="AK88" s="51" t="str">
        <f>IF(AJ88="","",IF(VALUE(RIGHT(AJ88,2))+1&lt;=VALUE(RIGHT('Data Input 2'!$C46,2)),"FY"&amp;VALUE(RIGHT(AJ88,2))+1,""))</f>
        <v/>
      </c>
      <c r="AL88" s="51" t="str">
        <f>IF(AK88="","",IF(VALUE(RIGHT(AK88,2))+1&lt;=VALUE(RIGHT('Data Input 2'!$C46,2)),"FY"&amp;VALUE(RIGHT(AK88,2))+1,""))</f>
        <v/>
      </c>
      <c r="AM88" s="51" t="str">
        <f>IF(AL88="","",IF(VALUE(RIGHT(AL88,2))+1&lt;=VALUE(RIGHT('Data Input 2'!$C46,2)),"FY"&amp;VALUE(RIGHT(AL88,2))+1,""))</f>
        <v/>
      </c>
      <c r="AN88" s="51" t="str">
        <f>IF(AM88="","",IF(VALUE(RIGHT(AM88,2))+1&lt;=VALUE(RIGHT('Data Input 2'!$C46,2)),"FY"&amp;VALUE(RIGHT(AM88,2))+1,""))</f>
        <v/>
      </c>
      <c r="AO88" s="51" t="str">
        <f>IF(AN88="","",IF(VALUE(RIGHT(AN88,2))+1&lt;=VALUE(RIGHT('Data Input 2'!$C46,2)),"FY"&amp;VALUE(RIGHT(AN88,2))+1,""))</f>
        <v/>
      </c>
      <c r="AP88" s="51" t="str">
        <f>IF(AO88="","",IF(VALUE(RIGHT(AO88,2))+1&lt;=VALUE(RIGHT('Data Input 2'!$C46,2)),"FY"&amp;VALUE(RIGHT(AO88,2))+1,""))</f>
        <v/>
      </c>
      <c r="AQ88" s="51" t="str">
        <f>IF(AP88="","",IF(VALUE(RIGHT(AP88,2))+1&lt;=VALUE(RIGHT('Data Input 2'!$C46,2)),"FY"&amp;VALUE(RIGHT(AP88,2))+1,""))</f>
        <v/>
      </c>
      <c r="AR88" s="51" t="str">
        <f>IF(AQ88="","",IF(VALUE(RIGHT(AQ88,2))+1&lt;=VALUE(RIGHT('Data Input 2'!$C46,2)),"FY"&amp;VALUE(RIGHT(AQ88,2))+1,""))</f>
        <v/>
      </c>
      <c r="AS88" s="51" t="str">
        <f>IF(AR88="","",IF(VALUE(RIGHT(AR88,2))+1&lt;=VALUE(RIGHT('Data Input 2'!$C46,2)),"FY"&amp;VALUE(RIGHT(AR88,2))+1,""))</f>
        <v/>
      </c>
      <c r="AT88" s="51" t="str">
        <f>IF(AS88="","",IF(VALUE(RIGHT(AS88,2))+1&lt;=VALUE(RIGHT('Data Input 2'!$C46,2)),"FY"&amp;VALUE(RIGHT(AS88,2))+1,""))</f>
        <v/>
      </c>
      <c r="AU88" s="51"/>
    </row>
    <row r="89" spans="2:47" x14ac:dyDescent="0.2">
      <c r="B89" s="196" t="str">
        <f>IF('Data Input 2'!B47&lt;&gt;0,'Data Input 2'!B47,"")</f>
        <v/>
      </c>
      <c r="C89" s="139"/>
      <c r="D89" s="140">
        <f>IF(AND(VALUE(RIGHT(D$49,2))&gt;='Data Input 2'!$R47,VALUE(RIGHT(D$49,2))&lt;='Data Input 2'!$T47),'Data Input 2'!$X47,0)</f>
        <v>0</v>
      </c>
      <c r="E89" s="140">
        <f>IF(AND(VALUE(RIGHT(E$49,2))&gt;='Data Input 2'!$R47,VALUE(RIGHT(E$49,2))&lt;='Data Input 2'!$T47),'Data Input 2'!$X47,0)</f>
        <v>0</v>
      </c>
      <c r="F89" s="140">
        <f>IF(AND(VALUE(RIGHT(F$49,2))&gt;='Data Input 2'!$R47,VALUE(RIGHT(F$49,2))&lt;='Data Input 2'!$T47),'Data Input 2'!$X47,0)</f>
        <v>0</v>
      </c>
      <c r="G89" s="140">
        <f>IF(AND(VALUE(RIGHT(G$49,2))&gt;='Data Input 2'!$R47,VALUE(RIGHT(G$49,2))&lt;='Data Input 2'!$T47),'Data Input 2'!$X47,0)</f>
        <v>0</v>
      </c>
      <c r="H89" s="140">
        <f>IF(AND(VALUE(RIGHT(H$49,2))&gt;='Data Input 2'!$R47,VALUE(RIGHT(H$49,2))&lt;='Data Input 2'!$T47),'Data Input 2'!$X47,0)</f>
        <v>0</v>
      </c>
      <c r="I89" s="140">
        <f>IF(AND(VALUE(RIGHT(I$49,2))&gt;='Data Input 2'!$R47,VALUE(RIGHT(I$49,2))&lt;='Data Input 2'!$T47),'Data Input 2'!$X47,0)</f>
        <v>0</v>
      </c>
      <c r="J89" s="140">
        <f>IF(AND(VALUE(RIGHT(J$49,2))&gt;='Data Input 2'!$R47,VALUE(RIGHT(J$49,2))&lt;='Data Input 2'!$T47),'Data Input 2'!$X47,0)</f>
        <v>0</v>
      </c>
      <c r="K89" s="140">
        <f>IF(AND(VALUE(RIGHT(K$49,2))&gt;='Data Input 2'!$R47,VALUE(RIGHT(K$49,2))&lt;='Data Input 2'!$T47),'Data Input 2'!$X47,0)</f>
        <v>0</v>
      </c>
      <c r="L89" s="140">
        <f>IF(AND(VALUE(RIGHT(L$49,2))&gt;='Data Input 2'!$R47,VALUE(RIGHT(L$49,2))&lt;='Data Input 2'!$T47),'Data Input 2'!$X47,0)</f>
        <v>0</v>
      </c>
      <c r="M89" s="140">
        <f>IF(AND(VALUE(RIGHT(M$49,2))&gt;='Data Input 2'!$R47,VALUE(RIGHT(M$49,2))&lt;='Data Input 2'!$T47),'Data Input 2'!$X47,0)</f>
        <v>0</v>
      </c>
      <c r="N89" s="140">
        <f>IF(AND(VALUE(RIGHT(N$49,2))&gt;='Data Input 2'!$R47,VALUE(RIGHT(N$49,2))&lt;='Data Input 2'!$T47),'Data Input 2'!$X47,0)</f>
        <v>0</v>
      </c>
      <c r="O89" s="140">
        <f>IF(AND(VALUE(RIGHT(O$49,2))&gt;='Data Input 2'!$R47,VALUE(RIGHT(O$49,2))&lt;='Data Input 2'!$T47),'Data Input 2'!$X47,0)</f>
        <v>0</v>
      </c>
      <c r="P89" s="140">
        <f>IF(AND(VALUE(RIGHT(P$49,2))&gt;='Data Input 2'!$R47,VALUE(RIGHT(P$49,2))&lt;='Data Input 2'!$T47),'Data Input 2'!$X47,0)</f>
        <v>0</v>
      </c>
      <c r="Q89" s="140">
        <f>IF(AND(VALUE(RIGHT(Q$49,2))&gt;='Data Input 2'!$R47,VALUE(RIGHT(Q$49,2))&lt;='Data Input 2'!$T47),'Data Input 2'!$X47,0)</f>
        <v>0</v>
      </c>
      <c r="R89" s="140">
        <f>IF(AND(VALUE(RIGHT(R$49,2))&gt;='Data Input 2'!$R47,VALUE(RIGHT(R$49,2))&lt;='Data Input 2'!$T47),'Data Input 2'!$X47,0)</f>
        <v>0</v>
      </c>
      <c r="S89" s="140">
        <f>IF(AND(VALUE(RIGHT(S$49,2))&gt;='Data Input 2'!$R47,VALUE(RIGHT(S$49,2))&lt;='Data Input 2'!$T47),'Data Input 2'!$X47,0)</f>
        <v>0</v>
      </c>
      <c r="T89" s="140">
        <f>IF(AND(VALUE(RIGHT(T$49,2))&gt;='Data Input 2'!$R47,VALUE(RIGHT(T$49,2))&lt;='Data Input 2'!$T47),'Data Input 2'!$X47,0)</f>
        <v>0</v>
      </c>
      <c r="U89" s="140">
        <f>IF(AND(VALUE(RIGHT(U$49,2))&gt;='Data Input 2'!$R47,VALUE(RIGHT(U$49,2))&lt;='Data Input 2'!$T47),'Data Input 2'!$X47,0)</f>
        <v>0</v>
      </c>
      <c r="V89" s="140">
        <f>IF(AND(VALUE(RIGHT(V$49,2))&gt;='Data Input 2'!$R47,VALUE(RIGHT(V$49,2))&lt;='Data Input 2'!$T47),'Data Input 2'!$X47,0)</f>
        <v>0</v>
      </c>
      <c r="W89" s="140">
        <f>IF(AND(VALUE(RIGHT(W$49,2))&gt;='Data Input 2'!$R47,VALUE(RIGHT(W$49,2))&lt;='Data Input 2'!$T47),'Data Input 2'!$X47,0)</f>
        <v>0</v>
      </c>
      <c r="X89" s="176">
        <f>IF(AND(VALUE(RIGHT(X$49,2))&gt;='Data Input 2'!$R47,VALUE(RIGHT(X$49,2))&lt;='Data Input 2'!$T47),'Data Input 2'!$X47,0)</f>
        <v>0</v>
      </c>
      <c r="Y89" s="176">
        <f>IF(AND(VALUE(RIGHT(Y$49,2))&gt;='Data Input 2'!$R47,VALUE(RIGHT(Y$49,2))&lt;='Data Input 2'!$T47),'Data Input 2'!$X47,0)</f>
        <v>0</v>
      </c>
      <c r="Z89" s="141">
        <f t="shared" si="48"/>
        <v>0</v>
      </c>
      <c r="AA89" s="51" t="str">
        <f>IF('Data Input 2'!$K47="Capital Reserves",(IF(VALUE(RIGHT(starting_fiscal_year,2))+1&lt;=VALUE(RIGHT('Data Input 2'!$C47,2)),"FY"&amp;VALUE(RIGHT(starting_fiscal_year,2))+1,"")),"")</f>
        <v/>
      </c>
      <c r="AB89" s="51" t="str">
        <f>IF(AA89="","",IF(VALUE(RIGHT(AA89,2))+1&lt;=VALUE(RIGHT('Data Input 2'!$C47,2)),"FY"&amp;VALUE(RIGHT(AA89,2))+1,""))</f>
        <v/>
      </c>
      <c r="AC89" s="51" t="str">
        <f>IF(AB89="","",IF(VALUE(RIGHT(AB89,2))+1&lt;=VALUE(RIGHT('Data Input 2'!$C47,2)),"FY"&amp;VALUE(RIGHT(AB89,2))+1,""))</f>
        <v/>
      </c>
      <c r="AD89" s="51" t="str">
        <f>IF(AC89="","",IF(VALUE(RIGHT(AC89,2))+1&lt;=VALUE(RIGHT('Data Input 2'!$C47,2)),"FY"&amp;VALUE(RIGHT(AC89,2))+1,""))</f>
        <v/>
      </c>
      <c r="AE89" s="51" t="str">
        <f>IF(AD89="","",IF(VALUE(RIGHT(AD89,2))+1&lt;=VALUE(RIGHT('Data Input 2'!$C47,2)),"FY"&amp;VALUE(RIGHT(AD89,2))+1,""))</f>
        <v/>
      </c>
      <c r="AF89" s="51" t="str">
        <f>IF(AE89="","",IF(VALUE(RIGHT(AE89,2))+1&lt;=VALUE(RIGHT('Data Input 2'!$C47,2)),"FY"&amp;VALUE(RIGHT(AE89,2))+1,""))</f>
        <v/>
      </c>
      <c r="AG89" s="51" t="str">
        <f>IF(AF89="","",IF(VALUE(RIGHT(AF89,2))+1&lt;=VALUE(RIGHT('Data Input 2'!$C47,2)),"FY"&amp;VALUE(RIGHT(AF89,2))+1,""))</f>
        <v/>
      </c>
      <c r="AH89" s="51" t="str">
        <f>IF(AG89="","",IF(VALUE(RIGHT(AG89,2))+1&lt;=VALUE(RIGHT('Data Input 2'!$C47,2)),"FY"&amp;VALUE(RIGHT(AG89,2))+1,""))</f>
        <v/>
      </c>
      <c r="AI89" s="51" t="str">
        <f>IF(AH89="","",IF(VALUE(RIGHT(AH89,2))+1&lt;=VALUE(RIGHT('Data Input 2'!$C47,2)),"FY"&amp;VALUE(RIGHT(AH89,2))+1,""))</f>
        <v/>
      </c>
      <c r="AJ89" s="51" t="str">
        <f>IF(AI89="","",IF(VALUE(RIGHT(AI89,2))+1&lt;=VALUE(RIGHT('Data Input 2'!$C47,2)),"FY"&amp;VALUE(RIGHT(AI89,2))+1,""))</f>
        <v/>
      </c>
      <c r="AK89" s="51" t="str">
        <f>IF(AJ89="","",IF(VALUE(RIGHT(AJ89,2))+1&lt;=VALUE(RIGHT('Data Input 2'!$C47,2)),"FY"&amp;VALUE(RIGHT(AJ89,2))+1,""))</f>
        <v/>
      </c>
      <c r="AL89" s="51" t="str">
        <f>IF(AK89="","",IF(VALUE(RIGHT(AK89,2))+1&lt;=VALUE(RIGHT('Data Input 2'!$C47,2)),"FY"&amp;VALUE(RIGHT(AK89,2))+1,""))</f>
        <v/>
      </c>
      <c r="AM89" s="51" t="str">
        <f>IF(AL89="","",IF(VALUE(RIGHT(AL89,2))+1&lt;=VALUE(RIGHT('Data Input 2'!$C47,2)),"FY"&amp;VALUE(RIGHT(AL89,2))+1,""))</f>
        <v/>
      </c>
      <c r="AN89" s="51" t="str">
        <f>IF(AM89="","",IF(VALUE(RIGHT(AM89,2))+1&lt;=VALUE(RIGHT('Data Input 2'!$C47,2)),"FY"&amp;VALUE(RIGHT(AM89,2))+1,""))</f>
        <v/>
      </c>
      <c r="AO89" s="51" t="str">
        <f>IF(AN89="","",IF(VALUE(RIGHT(AN89,2))+1&lt;=VALUE(RIGHT('Data Input 2'!$C47,2)),"FY"&amp;VALUE(RIGHT(AN89,2))+1,""))</f>
        <v/>
      </c>
      <c r="AP89" s="51" t="str">
        <f>IF(AO89="","",IF(VALUE(RIGHT(AO89,2))+1&lt;=VALUE(RIGHT('Data Input 2'!$C47,2)),"FY"&amp;VALUE(RIGHT(AO89,2))+1,""))</f>
        <v/>
      </c>
      <c r="AQ89" s="51" t="str">
        <f>IF(AP89="","",IF(VALUE(RIGHT(AP89,2))+1&lt;=VALUE(RIGHT('Data Input 2'!$C47,2)),"FY"&amp;VALUE(RIGHT(AP89,2))+1,""))</f>
        <v/>
      </c>
      <c r="AR89" s="51" t="str">
        <f>IF(AQ89="","",IF(VALUE(RIGHT(AQ89,2))+1&lt;=VALUE(RIGHT('Data Input 2'!$C47,2)),"FY"&amp;VALUE(RIGHT(AQ89,2))+1,""))</f>
        <v/>
      </c>
      <c r="AS89" s="51" t="str">
        <f>IF(AR89="","",IF(VALUE(RIGHT(AR89,2))+1&lt;=VALUE(RIGHT('Data Input 2'!$C47,2)),"FY"&amp;VALUE(RIGHT(AR89,2))+1,""))</f>
        <v/>
      </c>
      <c r="AT89" s="51" t="str">
        <f>IF(AS89="","",IF(VALUE(RIGHT(AS89,2))+1&lt;=VALUE(RIGHT('Data Input 2'!$C47,2)),"FY"&amp;VALUE(RIGHT(AS89,2))+1,""))</f>
        <v/>
      </c>
      <c r="AU89" s="51"/>
    </row>
    <row r="90" spans="2:47" x14ac:dyDescent="0.2">
      <c r="B90" s="196" t="str">
        <f>IF('Data Input 2'!B48&lt;&gt;0,'Data Input 2'!B48,"")</f>
        <v/>
      </c>
      <c r="C90" s="139"/>
      <c r="D90" s="140">
        <f>IF(AND(VALUE(RIGHT(D$49,2))&gt;='Data Input 2'!$R48,VALUE(RIGHT(D$49,2))&lt;='Data Input 2'!$T48),'Data Input 2'!$X48,0)</f>
        <v>0</v>
      </c>
      <c r="E90" s="140">
        <f>IF(AND(VALUE(RIGHT(E$49,2))&gt;='Data Input 2'!$R48,VALUE(RIGHT(E$49,2))&lt;='Data Input 2'!$T48),'Data Input 2'!$X48,0)</f>
        <v>0</v>
      </c>
      <c r="F90" s="140">
        <f>IF(AND(VALUE(RIGHT(F$49,2))&gt;='Data Input 2'!$R48,VALUE(RIGHT(F$49,2))&lt;='Data Input 2'!$T48),'Data Input 2'!$X48,0)</f>
        <v>0</v>
      </c>
      <c r="G90" s="140">
        <f>IF(AND(VALUE(RIGHT(G$49,2))&gt;='Data Input 2'!$R48,VALUE(RIGHT(G$49,2))&lt;='Data Input 2'!$T48),'Data Input 2'!$X48,0)</f>
        <v>0</v>
      </c>
      <c r="H90" s="140">
        <f>IF(AND(VALUE(RIGHT(H$49,2))&gt;='Data Input 2'!$R48,VALUE(RIGHT(H$49,2))&lt;='Data Input 2'!$T48),'Data Input 2'!$X48,0)</f>
        <v>0</v>
      </c>
      <c r="I90" s="140">
        <f>IF(AND(VALUE(RIGHT(I$49,2))&gt;='Data Input 2'!$R48,VALUE(RIGHT(I$49,2))&lt;='Data Input 2'!$T48),'Data Input 2'!$X48,0)</f>
        <v>0</v>
      </c>
      <c r="J90" s="140">
        <f>IF(AND(VALUE(RIGHT(J$49,2))&gt;='Data Input 2'!$R48,VALUE(RIGHT(J$49,2))&lt;='Data Input 2'!$T48),'Data Input 2'!$X48,0)</f>
        <v>0</v>
      </c>
      <c r="K90" s="140">
        <f>IF(AND(VALUE(RIGHT(K$49,2))&gt;='Data Input 2'!$R48,VALUE(RIGHT(K$49,2))&lt;='Data Input 2'!$T48),'Data Input 2'!$X48,0)</f>
        <v>0</v>
      </c>
      <c r="L90" s="140">
        <f>IF(AND(VALUE(RIGHT(L$49,2))&gt;='Data Input 2'!$R48,VALUE(RIGHT(L$49,2))&lt;='Data Input 2'!$T48),'Data Input 2'!$X48,0)</f>
        <v>0</v>
      </c>
      <c r="M90" s="140">
        <f>IF(AND(VALUE(RIGHT(M$49,2))&gt;='Data Input 2'!$R48,VALUE(RIGHT(M$49,2))&lt;='Data Input 2'!$T48),'Data Input 2'!$X48,0)</f>
        <v>0</v>
      </c>
      <c r="N90" s="140">
        <f>IF(AND(VALUE(RIGHT(N$49,2))&gt;='Data Input 2'!$R48,VALUE(RIGHT(N$49,2))&lt;='Data Input 2'!$T48),'Data Input 2'!$X48,0)</f>
        <v>0</v>
      </c>
      <c r="O90" s="140">
        <f>IF(AND(VALUE(RIGHT(O$49,2))&gt;='Data Input 2'!$R48,VALUE(RIGHT(O$49,2))&lt;='Data Input 2'!$T48),'Data Input 2'!$X48,0)</f>
        <v>0</v>
      </c>
      <c r="P90" s="140">
        <f>IF(AND(VALUE(RIGHT(P$49,2))&gt;='Data Input 2'!$R48,VALUE(RIGHT(P$49,2))&lt;='Data Input 2'!$T48),'Data Input 2'!$X48,0)</f>
        <v>0</v>
      </c>
      <c r="Q90" s="140">
        <f>IF(AND(VALUE(RIGHT(Q$49,2))&gt;='Data Input 2'!$R48,VALUE(RIGHT(Q$49,2))&lt;='Data Input 2'!$T48),'Data Input 2'!$X48,0)</f>
        <v>0</v>
      </c>
      <c r="R90" s="140">
        <f>IF(AND(VALUE(RIGHT(R$49,2))&gt;='Data Input 2'!$R48,VALUE(RIGHT(R$49,2))&lt;='Data Input 2'!$T48),'Data Input 2'!$X48,0)</f>
        <v>0</v>
      </c>
      <c r="S90" s="140">
        <f>IF(AND(VALUE(RIGHT(S$49,2))&gt;='Data Input 2'!$R48,VALUE(RIGHT(S$49,2))&lt;='Data Input 2'!$T48),'Data Input 2'!$X48,0)</f>
        <v>0</v>
      </c>
      <c r="T90" s="140">
        <f>IF(AND(VALUE(RIGHT(T$49,2))&gt;='Data Input 2'!$R48,VALUE(RIGHT(T$49,2))&lt;='Data Input 2'!$T48),'Data Input 2'!$X48,0)</f>
        <v>0</v>
      </c>
      <c r="U90" s="140">
        <f>IF(AND(VALUE(RIGHT(U$49,2))&gt;='Data Input 2'!$R48,VALUE(RIGHT(U$49,2))&lt;='Data Input 2'!$T48),'Data Input 2'!$X48,0)</f>
        <v>0</v>
      </c>
      <c r="V90" s="140">
        <f>IF(AND(VALUE(RIGHT(V$49,2))&gt;='Data Input 2'!$R48,VALUE(RIGHT(V$49,2))&lt;='Data Input 2'!$T48),'Data Input 2'!$X48,0)</f>
        <v>0</v>
      </c>
      <c r="W90" s="140">
        <f>IF(AND(VALUE(RIGHT(W$49,2))&gt;='Data Input 2'!$R48,VALUE(RIGHT(W$49,2))&lt;='Data Input 2'!$T48),'Data Input 2'!$X48,0)</f>
        <v>0</v>
      </c>
      <c r="X90" s="176">
        <f>IF(AND(VALUE(RIGHT(X$49,2))&gt;='Data Input 2'!$R48,VALUE(RIGHT(X$49,2))&lt;='Data Input 2'!$T48),'Data Input 2'!$X48,0)</f>
        <v>0</v>
      </c>
      <c r="Y90" s="176">
        <f>IF(AND(VALUE(RIGHT(Y$49,2))&gt;='Data Input 2'!$R48,VALUE(RIGHT(Y$49,2))&lt;='Data Input 2'!$T48),'Data Input 2'!$X48,0)</f>
        <v>0</v>
      </c>
      <c r="Z90" s="141">
        <f t="shared" si="48"/>
        <v>0</v>
      </c>
      <c r="AA90" s="51" t="str">
        <f>IF('Data Input 2'!$K48="Capital Reserves",(IF(VALUE(RIGHT(starting_fiscal_year,2))+1&lt;=VALUE(RIGHT('Data Input 2'!$C48,2)),"FY"&amp;VALUE(RIGHT(starting_fiscal_year,2))+1,"")),"")</f>
        <v/>
      </c>
      <c r="AB90" s="51" t="str">
        <f>IF(AA90="","",IF(VALUE(RIGHT(AA90,2))+1&lt;=VALUE(RIGHT('Data Input 2'!$C48,2)),"FY"&amp;VALUE(RIGHT(AA90,2))+1,""))</f>
        <v/>
      </c>
      <c r="AC90" s="51" t="str">
        <f>IF(AB90="","",IF(VALUE(RIGHT(AB90,2))+1&lt;=VALUE(RIGHT('Data Input 2'!$C48,2)),"FY"&amp;VALUE(RIGHT(AB90,2))+1,""))</f>
        <v/>
      </c>
      <c r="AD90" s="51" t="str">
        <f>IF(AC90="","",IF(VALUE(RIGHT(AC90,2))+1&lt;=VALUE(RIGHT('Data Input 2'!$C48,2)),"FY"&amp;VALUE(RIGHT(AC90,2))+1,""))</f>
        <v/>
      </c>
      <c r="AE90" s="51" t="str">
        <f>IF(AD90="","",IF(VALUE(RIGHT(AD90,2))+1&lt;=VALUE(RIGHT('Data Input 2'!$C48,2)),"FY"&amp;VALUE(RIGHT(AD90,2))+1,""))</f>
        <v/>
      </c>
      <c r="AF90" s="51" t="str">
        <f>IF(AE90="","",IF(VALUE(RIGHT(AE90,2))+1&lt;=VALUE(RIGHT('Data Input 2'!$C48,2)),"FY"&amp;VALUE(RIGHT(AE90,2))+1,""))</f>
        <v/>
      </c>
      <c r="AG90" s="51" t="str">
        <f>IF(AF90="","",IF(VALUE(RIGHT(AF90,2))+1&lt;=VALUE(RIGHT('Data Input 2'!$C48,2)),"FY"&amp;VALUE(RIGHT(AF90,2))+1,""))</f>
        <v/>
      </c>
      <c r="AH90" s="51" t="str">
        <f>IF(AG90="","",IF(VALUE(RIGHT(AG90,2))+1&lt;=VALUE(RIGHT('Data Input 2'!$C48,2)),"FY"&amp;VALUE(RIGHT(AG90,2))+1,""))</f>
        <v/>
      </c>
      <c r="AI90" s="51" t="str">
        <f>IF(AH90="","",IF(VALUE(RIGHT(AH90,2))+1&lt;=VALUE(RIGHT('Data Input 2'!$C48,2)),"FY"&amp;VALUE(RIGHT(AH90,2))+1,""))</f>
        <v/>
      </c>
      <c r="AJ90" s="51" t="str">
        <f>IF(AI90="","",IF(VALUE(RIGHT(AI90,2))+1&lt;=VALUE(RIGHT('Data Input 2'!$C48,2)),"FY"&amp;VALUE(RIGHT(AI90,2))+1,""))</f>
        <v/>
      </c>
      <c r="AK90" s="51" t="str">
        <f>IF(AJ90="","",IF(VALUE(RIGHT(AJ90,2))+1&lt;=VALUE(RIGHT('Data Input 2'!$C48,2)),"FY"&amp;VALUE(RIGHT(AJ90,2))+1,""))</f>
        <v/>
      </c>
      <c r="AL90" s="51" t="str">
        <f>IF(AK90="","",IF(VALUE(RIGHT(AK90,2))+1&lt;=VALUE(RIGHT('Data Input 2'!$C48,2)),"FY"&amp;VALUE(RIGHT(AK90,2))+1,""))</f>
        <v/>
      </c>
      <c r="AM90" s="51" t="str">
        <f>IF(AL90="","",IF(VALUE(RIGHT(AL90,2))+1&lt;=VALUE(RIGHT('Data Input 2'!$C48,2)),"FY"&amp;VALUE(RIGHT(AL90,2))+1,""))</f>
        <v/>
      </c>
      <c r="AN90" s="51" t="str">
        <f>IF(AM90="","",IF(VALUE(RIGHT(AM90,2))+1&lt;=VALUE(RIGHT('Data Input 2'!$C48,2)),"FY"&amp;VALUE(RIGHT(AM90,2))+1,""))</f>
        <v/>
      </c>
      <c r="AO90" s="51" t="str">
        <f>IF(AN90="","",IF(VALUE(RIGHT(AN90,2))+1&lt;=VALUE(RIGHT('Data Input 2'!$C48,2)),"FY"&amp;VALUE(RIGHT(AN90,2))+1,""))</f>
        <v/>
      </c>
      <c r="AP90" s="51" t="str">
        <f>IF(AO90="","",IF(VALUE(RIGHT(AO90,2))+1&lt;=VALUE(RIGHT('Data Input 2'!$C48,2)),"FY"&amp;VALUE(RIGHT(AO90,2))+1,""))</f>
        <v/>
      </c>
      <c r="AQ90" s="51" t="str">
        <f>IF(AP90="","",IF(VALUE(RIGHT(AP90,2))+1&lt;=VALUE(RIGHT('Data Input 2'!$C48,2)),"FY"&amp;VALUE(RIGHT(AP90,2))+1,""))</f>
        <v/>
      </c>
      <c r="AR90" s="51" t="str">
        <f>IF(AQ90="","",IF(VALUE(RIGHT(AQ90,2))+1&lt;=VALUE(RIGHT('Data Input 2'!$C48,2)),"FY"&amp;VALUE(RIGHT(AQ90,2))+1,""))</f>
        <v/>
      </c>
      <c r="AS90" s="51" t="str">
        <f>IF(AR90="","",IF(VALUE(RIGHT(AR90,2))+1&lt;=VALUE(RIGHT('Data Input 2'!$C48,2)),"FY"&amp;VALUE(RIGHT(AR90,2))+1,""))</f>
        <v/>
      </c>
      <c r="AT90" s="51" t="str">
        <f>IF(AS90="","",IF(VALUE(RIGHT(AS90,2))+1&lt;=VALUE(RIGHT('Data Input 2'!$C48,2)),"FY"&amp;VALUE(RIGHT(AS90,2))+1,""))</f>
        <v/>
      </c>
      <c r="AU90" s="51"/>
    </row>
    <row r="91" spans="2:47" x14ac:dyDescent="0.2">
      <c r="B91" s="196" t="str">
        <f>IF('Data Input 2'!B49&lt;&gt;0,'Data Input 2'!B49,"")</f>
        <v/>
      </c>
      <c r="C91" s="139"/>
      <c r="D91" s="140">
        <f>IF(AND(VALUE(RIGHT(D$49,2))&gt;='Data Input 2'!$R49,VALUE(RIGHT(D$49,2))&lt;='Data Input 2'!$T49),'Data Input 2'!$X49,0)</f>
        <v>0</v>
      </c>
      <c r="E91" s="140">
        <f>IF(AND(VALUE(RIGHT(E$49,2))&gt;='Data Input 2'!$R49,VALUE(RIGHT(E$49,2))&lt;='Data Input 2'!$T49),'Data Input 2'!$X49,0)</f>
        <v>0</v>
      </c>
      <c r="F91" s="140">
        <f>IF(AND(VALUE(RIGHT(F$49,2))&gt;='Data Input 2'!$R49,VALUE(RIGHT(F$49,2))&lt;='Data Input 2'!$T49),'Data Input 2'!$X49,0)</f>
        <v>0</v>
      </c>
      <c r="G91" s="140">
        <f>IF(AND(VALUE(RIGHT(G$49,2))&gt;='Data Input 2'!$R49,VALUE(RIGHT(G$49,2))&lt;='Data Input 2'!$T49),'Data Input 2'!$X49,0)</f>
        <v>0</v>
      </c>
      <c r="H91" s="140">
        <f>IF(AND(VALUE(RIGHT(H$49,2))&gt;='Data Input 2'!$R49,VALUE(RIGHT(H$49,2))&lt;='Data Input 2'!$T49),'Data Input 2'!$X49,0)</f>
        <v>0</v>
      </c>
      <c r="I91" s="140">
        <f>IF(AND(VALUE(RIGHT(I$49,2))&gt;='Data Input 2'!$R49,VALUE(RIGHT(I$49,2))&lt;='Data Input 2'!$T49),'Data Input 2'!$X49,0)</f>
        <v>0</v>
      </c>
      <c r="J91" s="140">
        <f>IF(AND(VALUE(RIGHT(J$49,2))&gt;='Data Input 2'!$R49,VALUE(RIGHT(J$49,2))&lt;='Data Input 2'!$T49),'Data Input 2'!$X49,0)</f>
        <v>0</v>
      </c>
      <c r="K91" s="140">
        <f>IF(AND(VALUE(RIGHT(K$49,2))&gt;='Data Input 2'!$R49,VALUE(RIGHT(K$49,2))&lt;='Data Input 2'!$T49),'Data Input 2'!$X49,0)</f>
        <v>0</v>
      </c>
      <c r="L91" s="140">
        <f>IF(AND(VALUE(RIGHT(L$49,2))&gt;='Data Input 2'!$R49,VALUE(RIGHT(L$49,2))&lt;='Data Input 2'!$T49),'Data Input 2'!$X49,0)</f>
        <v>0</v>
      </c>
      <c r="M91" s="140">
        <f>IF(AND(VALUE(RIGHT(M$49,2))&gt;='Data Input 2'!$R49,VALUE(RIGHT(M$49,2))&lt;='Data Input 2'!$T49),'Data Input 2'!$X49,0)</f>
        <v>0</v>
      </c>
      <c r="N91" s="140">
        <f>IF(AND(VALUE(RIGHT(N$49,2))&gt;='Data Input 2'!$R49,VALUE(RIGHT(N$49,2))&lt;='Data Input 2'!$T49),'Data Input 2'!$X49,0)</f>
        <v>0</v>
      </c>
      <c r="O91" s="140">
        <f>IF(AND(VALUE(RIGHT(O$49,2))&gt;='Data Input 2'!$R49,VALUE(RIGHT(O$49,2))&lt;='Data Input 2'!$T49),'Data Input 2'!$X49,0)</f>
        <v>0</v>
      </c>
      <c r="P91" s="140">
        <f>IF(AND(VALUE(RIGHT(P$49,2))&gt;='Data Input 2'!$R49,VALUE(RIGHT(P$49,2))&lt;='Data Input 2'!$T49),'Data Input 2'!$X49,0)</f>
        <v>0</v>
      </c>
      <c r="Q91" s="140">
        <f>IF(AND(VALUE(RIGHT(Q$49,2))&gt;='Data Input 2'!$R49,VALUE(RIGHT(Q$49,2))&lt;='Data Input 2'!$T49),'Data Input 2'!$X49,0)</f>
        <v>0</v>
      </c>
      <c r="R91" s="140">
        <f>IF(AND(VALUE(RIGHT(R$49,2))&gt;='Data Input 2'!$R49,VALUE(RIGHT(R$49,2))&lt;='Data Input 2'!$T49),'Data Input 2'!$X49,0)</f>
        <v>0</v>
      </c>
      <c r="S91" s="140">
        <f>IF(AND(VALUE(RIGHT(S$49,2))&gt;='Data Input 2'!$R49,VALUE(RIGHT(S$49,2))&lt;='Data Input 2'!$T49),'Data Input 2'!$X49,0)</f>
        <v>0</v>
      </c>
      <c r="T91" s="140">
        <f>IF(AND(VALUE(RIGHT(T$49,2))&gt;='Data Input 2'!$R49,VALUE(RIGHT(T$49,2))&lt;='Data Input 2'!$T49),'Data Input 2'!$X49,0)</f>
        <v>0</v>
      </c>
      <c r="U91" s="140">
        <f>IF(AND(VALUE(RIGHT(U$49,2))&gt;='Data Input 2'!$R49,VALUE(RIGHT(U$49,2))&lt;='Data Input 2'!$T49),'Data Input 2'!$X49,0)</f>
        <v>0</v>
      </c>
      <c r="V91" s="140">
        <f>IF(AND(VALUE(RIGHT(V$49,2))&gt;='Data Input 2'!$R49,VALUE(RIGHT(V$49,2))&lt;='Data Input 2'!$T49),'Data Input 2'!$X49,0)</f>
        <v>0</v>
      </c>
      <c r="W91" s="140">
        <f>IF(AND(VALUE(RIGHT(W$49,2))&gt;='Data Input 2'!$R49,VALUE(RIGHT(W$49,2))&lt;='Data Input 2'!$T49),'Data Input 2'!$X49,0)</f>
        <v>0</v>
      </c>
      <c r="X91" s="176">
        <f>IF(AND(VALUE(RIGHT(X$49,2))&gt;='Data Input 2'!$R49,VALUE(RIGHT(X$49,2))&lt;='Data Input 2'!$T49),'Data Input 2'!$X49,0)</f>
        <v>0</v>
      </c>
      <c r="Y91" s="176">
        <f>IF(AND(VALUE(RIGHT(Y$49,2))&gt;='Data Input 2'!$R49,VALUE(RIGHT(Y$49,2))&lt;='Data Input 2'!$T49),'Data Input 2'!$X49,0)</f>
        <v>0</v>
      </c>
      <c r="Z91" s="141">
        <f t="shared" si="48"/>
        <v>0</v>
      </c>
      <c r="AA91" s="51" t="str">
        <f>IF('Data Input 2'!$K49="Capital Reserves",(IF(VALUE(RIGHT(starting_fiscal_year,2))+1&lt;=VALUE(RIGHT('Data Input 2'!$C49,2)),"FY"&amp;VALUE(RIGHT(starting_fiscal_year,2))+1,"")),"")</f>
        <v/>
      </c>
      <c r="AB91" s="51" t="str">
        <f>IF(AA91="","",IF(VALUE(RIGHT(AA91,2))+1&lt;=VALUE(RIGHT('Data Input 2'!$C49,2)),"FY"&amp;VALUE(RIGHT(AA91,2))+1,""))</f>
        <v/>
      </c>
      <c r="AC91" s="51" t="str">
        <f>IF(AB91="","",IF(VALUE(RIGHT(AB91,2))+1&lt;=VALUE(RIGHT('Data Input 2'!$C49,2)),"FY"&amp;VALUE(RIGHT(AB91,2))+1,""))</f>
        <v/>
      </c>
      <c r="AD91" s="51" t="str">
        <f>IF(AC91="","",IF(VALUE(RIGHT(AC91,2))+1&lt;=VALUE(RIGHT('Data Input 2'!$C49,2)),"FY"&amp;VALUE(RIGHT(AC91,2))+1,""))</f>
        <v/>
      </c>
      <c r="AE91" s="51" t="str">
        <f>IF(AD91="","",IF(VALUE(RIGHT(AD91,2))+1&lt;=VALUE(RIGHT('Data Input 2'!$C49,2)),"FY"&amp;VALUE(RIGHT(AD91,2))+1,""))</f>
        <v/>
      </c>
      <c r="AF91" s="51" t="str">
        <f>IF(AE91="","",IF(VALUE(RIGHT(AE91,2))+1&lt;=VALUE(RIGHT('Data Input 2'!$C49,2)),"FY"&amp;VALUE(RIGHT(AE91,2))+1,""))</f>
        <v/>
      </c>
      <c r="AG91" s="51" t="str">
        <f>IF(AF91="","",IF(VALUE(RIGHT(AF91,2))+1&lt;=VALUE(RIGHT('Data Input 2'!$C49,2)),"FY"&amp;VALUE(RIGHT(AF91,2))+1,""))</f>
        <v/>
      </c>
      <c r="AH91" s="51" t="str">
        <f>IF(AG91="","",IF(VALUE(RIGHT(AG91,2))+1&lt;=VALUE(RIGHT('Data Input 2'!$C49,2)),"FY"&amp;VALUE(RIGHT(AG91,2))+1,""))</f>
        <v/>
      </c>
      <c r="AI91" s="51" t="str">
        <f>IF(AH91="","",IF(VALUE(RIGHT(AH91,2))+1&lt;=VALUE(RIGHT('Data Input 2'!$C49,2)),"FY"&amp;VALUE(RIGHT(AH91,2))+1,""))</f>
        <v/>
      </c>
      <c r="AJ91" s="51" t="str">
        <f>IF(AI91="","",IF(VALUE(RIGHT(AI91,2))+1&lt;=VALUE(RIGHT('Data Input 2'!$C49,2)),"FY"&amp;VALUE(RIGHT(AI91,2))+1,""))</f>
        <v/>
      </c>
      <c r="AK91" s="51" t="str">
        <f>IF(AJ91="","",IF(VALUE(RIGHT(AJ91,2))+1&lt;=VALUE(RIGHT('Data Input 2'!$C49,2)),"FY"&amp;VALUE(RIGHT(AJ91,2))+1,""))</f>
        <v/>
      </c>
      <c r="AL91" s="51" t="str">
        <f>IF(AK91="","",IF(VALUE(RIGHT(AK91,2))+1&lt;=VALUE(RIGHT('Data Input 2'!$C49,2)),"FY"&amp;VALUE(RIGHT(AK91,2))+1,""))</f>
        <v/>
      </c>
      <c r="AM91" s="51" t="str">
        <f>IF(AL91="","",IF(VALUE(RIGHT(AL91,2))+1&lt;=VALUE(RIGHT('Data Input 2'!$C49,2)),"FY"&amp;VALUE(RIGHT(AL91,2))+1,""))</f>
        <v/>
      </c>
      <c r="AN91" s="51" t="str">
        <f>IF(AM91="","",IF(VALUE(RIGHT(AM91,2))+1&lt;=VALUE(RIGHT('Data Input 2'!$C49,2)),"FY"&amp;VALUE(RIGHT(AM91,2))+1,""))</f>
        <v/>
      </c>
      <c r="AO91" s="51" t="str">
        <f>IF(AN91="","",IF(VALUE(RIGHT(AN91,2))+1&lt;=VALUE(RIGHT('Data Input 2'!$C49,2)),"FY"&amp;VALUE(RIGHT(AN91,2))+1,""))</f>
        <v/>
      </c>
      <c r="AP91" s="51" t="str">
        <f>IF(AO91="","",IF(VALUE(RIGHT(AO91,2))+1&lt;=VALUE(RIGHT('Data Input 2'!$C49,2)),"FY"&amp;VALUE(RIGHT(AO91,2))+1,""))</f>
        <v/>
      </c>
      <c r="AQ91" s="51" t="str">
        <f>IF(AP91="","",IF(VALUE(RIGHT(AP91,2))+1&lt;=VALUE(RIGHT('Data Input 2'!$C49,2)),"FY"&amp;VALUE(RIGHT(AP91,2))+1,""))</f>
        <v/>
      </c>
      <c r="AR91" s="51" t="str">
        <f>IF(AQ91="","",IF(VALUE(RIGHT(AQ91,2))+1&lt;=VALUE(RIGHT('Data Input 2'!$C49,2)),"FY"&amp;VALUE(RIGHT(AQ91,2))+1,""))</f>
        <v/>
      </c>
      <c r="AS91" s="51" t="str">
        <f>IF(AR91="","",IF(VALUE(RIGHT(AR91,2))+1&lt;=VALUE(RIGHT('Data Input 2'!$C49,2)),"FY"&amp;VALUE(RIGHT(AR91,2))+1,""))</f>
        <v/>
      </c>
      <c r="AT91" s="51" t="str">
        <f>IF(AS91="","",IF(VALUE(RIGHT(AS91,2))+1&lt;=VALUE(RIGHT('Data Input 2'!$C49,2)),"FY"&amp;VALUE(RIGHT(AS91,2))+1,""))</f>
        <v/>
      </c>
      <c r="AU91" s="51"/>
    </row>
    <row r="92" spans="2:47" s="15" customFormat="1" x14ac:dyDescent="0.2">
      <c r="C92" s="22"/>
      <c r="D92" s="23"/>
      <c r="E92" s="23"/>
      <c r="F92" s="23"/>
      <c r="G92" s="23"/>
      <c r="H92" s="23"/>
      <c r="I92" s="197"/>
      <c r="J92" s="23"/>
      <c r="K92" s="23"/>
      <c r="L92" s="23"/>
      <c r="M92" s="23"/>
      <c r="N92" s="23"/>
      <c r="O92" s="23"/>
      <c r="P92" s="23"/>
      <c r="Q92" s="23"/>
      <c r="R92" s="23"/>
      <c r="S92" s="23"/>
      <c r="T92" s="23"/>
      <c r="U92" s="23"/>
      <c r="V92" s="23"/>
      <c r="W92" s="23"/>
      <c r="X92" s="177"/>
      <c r="Y92" s="177"/>
      <c r="Z92" s="134"/>
      <c r="AA92" s="25"/>
      <c r="AB92" s="25"/>
      <c r="AC92" s="25"/>
    </row>
    <row r="93" spans="2:47" s="15" customFormat="1" ht="13.5" thickBot="1" x14ac:dyDescent="0.25">
      <c r="C93" s="22"/>
      <c r="D93" s="23"/>
      <c r="E93" s="23"/>
      <c r="F93" s="23"/>
      <c r="G93" s="23"/>
      <c r="H93" s="23"/>
      <c r="I93" s="197"/>
      <c r="J93" s="23"/>
      <c r="K93" s="23"/>
      <c r="L93" s="23"/>
      <c r="M93" s="23"/>
      <c r="N93" s="23"/>
      <c r="O93" s="23"/>
      <c r="P93" s="23"/>
      <c r="Q93" s="23"/>
      <c r="R93" s="23"/>
      <c r="S93" s="23"/>
      <c r="T93" s="23"/>
      <c r="U93" s="23"/>
      <c r="V93" s="23"/>
      <c r="W93" s="23"/>
      <c r="X93" s="177"/>
      <c r="Y93" s="177"/>
      <c r="Z93" s="134"/>
      <c r="AA93" s="25"/>
      <c r="AB93" s="25"/>
      <c r="AC93" s="25"/>
    </row>
    <row r="94" spans="2:47" ht="16.5" thickBot="1" x14ac:dyDescent="0.25">
      <c r="B94" s="112" t="s">
        <v>164</v>
      </c>
      <c r="C94" s="198"/>
      <c r="D94" s="198"/>
      <c r="E94" s="199"/>
      <c r="F94" s="51"/>
      <c r="G94" s="51"/>
      <c r="H94" s="51"/>
      <c r="I94" s="200"/>
      <c r="J94" s="51"/>
      <c r="K94" s="51"/>
      <c r="L94" s="51"/>
      <c r="M94" s="51"/>
      <c r="N94" s="51"/>
      <c r="O94" s="51"/>
      <c r="P94" s="51"/>
      <c r="Q94" s="51"/>
      <c r="R94" s="51"/>
      <c r="S94" s="51"/>
      <c r="T94" s="51"/>
      <c r="U94" s="51"/>
      <c r="V94" s="51"/>
      <c r="W94" s="51"/>
      <c r="X94" s="166"/>
      <c r="Y94" s="166"/>
    </row>
    <row r="95" spans="2:47" s="125" customFormat="1" ht="14.25" x14ac:dyDescent="0.2">
      <c r="B95" s="204" t="s">
        <v>163</v>
      </c>
      <c r="C95" s="71" t="s">
        <v>25</v>
      </c>
      <c r="D95" s="206">
        <f>SUM(D98:D139)</f>
        <v>0</v>
      </c>
      <c r="E95" s="206">
        <f t="shared" ref="E95:X95" si="49">SUM(E98:E139)</f>
        <v>250000</v>
      </c>
      <c r="F95" s="206">
        <f t="shared" si="49"/>
        <v>250000</v>
      </c>
      <c r="G95" s="206">
        <f t="shared" si="49"/>
        <v>316666.66666666669</v>
      </c>
      <c r="H95" s="206">
        <f t="shared" si="49"/>
        <v>316666.66666666669</v>
      </c>
      <c r="I95" s="206">
        <f t="shared" si="49"/>
        <v>316666.66666666669</v>
      </c>
      <c r="J95" s="206">
        <f t="shared" si="49"/>
        <v>316666.66666666669</v>
      </c>
      <c r="K95" s="206">
        <f t="shared" si="49"/>
        <v>316666.66666666669</v>
      </c>
      <c r="L95" s="206">
        <f t="shared" si="49"/>
        <v>316666.66666666669</v>
      </c>
      <c r="M95" s="206">
        <f t="shared" si="49"/>
        <v>0</v>
      </c>
      <c r="N95" s="206">
        <f t="shared" si="49"/>
        <v>0</v>
      </c>
      <c r="O95" s="206">
        <f t="shared" si="49"/>
        <v>0</v>
      </c>
      <c r="P95" s="206">
        <f t="shared" si="49"/>
        <v>0</v>
      </c>
      <c r="Q95" s="206">
        <f t="shared" si="49"/>
        <v>0</v>
      </c>
      <c r="R95" s="206">
        <f t="shared" si="49"/>
        <v>0</v>
      </c>
      <c r="S95" s="206">
        <f t="shared" si="49"/>
        <v>0</v>
      </c>
      <c r="T95" s="206">
        <f t="shared" si="49"/>
        <v>0</v>
      </c>
      <c r="U95" s="206">
        <f t="shared" si="49"/>
        <v>0</v>
      </c>
      <c r="V95" s="206">
        <f t="shared" si="49"/>
        <v>0</v>
      </c>
      <c r="W95" s="206">
        <f t="shared" si="49"/>
        <v>0</v>
      </c>
      <c r="X95" s="195">
        <f t="shared" si="49"/>
        <v>0</v>
      </c>
      <c r="Y95" s="195">
        <f>SUM(Y98:Y139)</f>
        <v>0</v>
      </c>
      <c r="Z95" s="207">
        <f>SUM(Z98:Z139)</f>
        <v>2400000</v>
      </c>
    </row>
    <row r="96" spans="2:47" s="125" customFormat="1" ht="14.25" x14ac:dyDescent="0.2">
      <c r="B96" s="204"/>
      <c r="C96" s="71"/>
      <c r="D96" s="206"/>
      <c r="E96" s="206"/>
      <c r="F96" s="206"/>
      <c r="G96" s="206"/>
      <c r="H96" s="206"/>
      <c r="I96" s="206"/>
      <c r="J96" s="206"/>
      <c r="K96" s="206"/>
      <c r="L96" s="206"/>
      <c r="M96" s="206"/>
      <c r="N96" s="206"/>
      <c r="O96" s="206"/>
      <c r="P96" s="206"/>
      <c r="Q96" s="206"/>
      <c r="R96" s="206"/>
      <c r="S96" s="206"/>
      <c r="T96" s="206"/>
      <c r="U96" s="206"/>
      <c r="V96" s="206"/>
      <c r="W96" s="206"/>
      <c r="X96" s="195"/>
      <c r="Y96" s="195"/>
      <c r="Z96" s="207"/>
    </row>
    <row r="97" spans="2:26" s="78" customFormat="1" x14ac:dyDescent="0.2">
      <c r="B97" s="128" t="s">
        <v>88</v>
      </c>
      <c r="C97" s="126" t="str">
        <f t="shared" ref="C97:Y97" si="50">C7</f>
        <v>FY14</v>
      </c>
      <c r="D97" s="126" t="str">
        <f t="shared" si="50"/>
        <v>FY15</v>
      </c>
      <c r="E97" s="126" t="str">
        <f t="shared" si="50"/>
        <v>FY16</v>
      </c>
      <c r="F97" s="126" t="str">
        <f t="shared" si="50"/>
        <v>FY17</v>
      </c>
      <c r="G97" s="126" t="str">
        <f t="shared" si="50"/>
        <v>FY18</v>
      </c>
      <c r="H97" s="126" t="str">
        <f t="shared" si="50"/>
        <v>FY19</v>
      </c>
      <c r="I97" s="126" t="str">
        <f t="shared" si="50"/>
        <v>FY20</v>
      </c>
      <c r="J97" s="126" t="str">
        <f t="shared" si="50"/>
        <v>FY21</v>
      </c>
      <c r="K97" s="126" t="str">
        <f t="shared" si="50"/>
        <v>FY22</v>
      </c>
      <c r="L97" s="126" t="str">
        <f t="shared" si="50"/>
        <v>FY23</v>
      </c>
      <c r="M97" s="126" t="str">
        <f t="shared" si="50"/>
        <v>FY24</v>
      </c>
      <c r="N97" s="126" t="str">
        <f t="shared" si="50"/>
        <v>FY25</v>
      </c>
      <c r="O97" s="126" t="str">
        <f t="shared" si="50"/>
        <v>FY26</v>
      </c>
      <c r="P97" s="126" t="str">
        <f t="shared" si="50"/>
        <v>FY27</v>
      </c>
      <c r="Q97" s="126" t="str">
        <f t="shared" si="50"/>
        <v>FY28</v>
      </c>
      <c r="R97" s="126" t="str">
        <f t="shared" si="50"/>
        <v>FY29</v>
      </c>
      <c r="S97" s="126" t="str">
        <f t="shared" si="50"/>
        <v>FY30</v>
      </c>
      <c r="T97" s="126" t="str">
        <f t="shared" si="50"/>
        <v>FY31</v>
      </c>
      <c r="U97" s="126" t="str">
        <f t="shared" si="50"/>
        <v>FY32</v>
      </c>
      <c r="V97" s="126" t="str">
        <f t="shared" si="50"/>
        <v>FY33</v>
      </c>
      <c r="W97" s="126" t="str">
        <f t="shared" si="50"/>
        <v>FY34</v>
      </c>
      <c r="X97" s="178" t="str">
        <f t="shared" si="50"/>
        <v>FY35</v>
      </c>
      <c r="Y97" s="178" t="str">
        <f t="shared" si="50"/>
        <v>FY36</v>
      </c>
      <c r="Z97" s="133" t="s">
        <v>133</v>
      </c>
    </row>
    <row r="98" spans="2:26" x14ac:dyDescent="0.2">
      <c r="B98" s="196" t="str">
        <f>IF('Data Input 2'!B8&lt;&gt;0,'Data Input 2'!B8,"")</f>
        <v>Project 1 - type in name or description</v>
      </c>
      <c r="C98" s="139"/>
      <c r="D98" s="140">
        <f>IF('Data Input 2'!$K8="Capital Reserves",IF(AND(VALUE(RIGHT(D$97,2))&gt;='Data Input 2'!$Q8,VALUE(RIGHT(D$97,2))&lt;='Data Input 2'!$R8),'Data Input 2'!$W8,0),0)</f>
        <v>0</v>
      </c>
      <c r="E98" s="140">
        <f>IF('Data Input 2'!$K8="Capital Reserves",IF(AND(VALUE(RIGHT(E$97,2))&gt;='Data Input 2'!$Q8,VALUE(RIGHT(E$97,2))&lt;='Data Input 2'!$R8),'Data Input 2'!$W8,0),0)</f>
        <v>0</v>
      </c>
      <c r="F98" s="140">
        <f>IF('Data Input 2'!$K8="Capital Reserves",IF(AND(VALUE(RIGHT(F$97,2))&gt;='Data Input 2'!$Q8,VALUE(RIGHT(F$97,2))&lt;='Data Input 2'!$R8),'Data Input 2'!$W8,0),0)</f>
        <v>0</v>
      </c>
      <c r="G98" s="140">
        <f>IF('Data Input 2'!$K8="Capital Reserves",IF(AND(VALUE(RIGHT(G$97,2))&gt;='Data Input 2'!$Q8,VALUE(RIGHT(G$97,2))&lt;='Data Input 2'!$R8),'Data Input 2'!$W8,0),0)</f>
        <v>316666.66666666669</v>
      </c>
      <c r="H98" s="140">
        <f>IF('Data Input 2'!$K8="Capital Reserves",IF(AND(VALUE(RIGHT(H$97,2))&gt;='Data Input 2'!$Q8,VALUE(RIGHT(H$97,2))&lt;='Data Input 2'!$R8),'Data Input 2'!$W8,0),0)</f>
        <v>316666.66666666669</v>
      </c>
      <c r="I98" s="140">
        <f>IF('Data Input 2'!$K8="Capital Reserves",IF(AND(VALUE(RIGHT(I$97,2))&gt;='Data Input 2'!$Q8,VALUE(RIGHT(I$97,2))&lt;='Data Input 2'!$R8),'Data Input 2'!$W8,0),0)</f>
        <v>316666.66666666669</v>
      </c>
      <c r="J98" s="140">
        <f>IF('Data Input 2'!$K8="Capital Reserves",IF(AND(VALUE(RIGHT(J$97,2))&gt;='Data Input 2'!$Q8,VALUE(RIGHT(J$97,2))&lt;='Data Input 2'!$R8),'Data Input 2'!$W8,0),0)</f>
        <v>316666.66666666669</v>
      </c>
      <c r="K98" s="140">
        <f>IF('Data Input 2'!$K8="Capital Reserves",IF(AND(VALUE(RIGHT(K$97,2))&gt;='Data Input 2'!$Q8,VALUE(RIGHT(K$97,2))&lt;='Data Input 2'!$R8),'Data Input 2'!$W8,0),0)</f>
        <v>316666.66666666669</v>
      </c>
      <c r="L98" s="140">
        <f>IF('Data Input 2'!$K8="Capital Reserves",IF(AND(VALUE(RIGHT(L$97,2))&gt;='Data Input 2'!$Q8,VALUE(RIGHT(L$97,2))&lt;='Data Input 2'!$R8),'Data Input 2'!$W8,0),0)</f>
        <v>316666.66666666669</v>
      </c>
      <c r="M98" s="140">
        <f>IF('Data Input 2'!$K8="Capital Reserves",IF(AND(VALUE(RIGHT(M$97,2))&gt;='Data Input 2'!$Q8,VALUE(RIGHT(M$97,2))&lt;='Data Input 2'!$R8),'Data Input 2'!$W8,0),0)</f>
        <v>0</v>
      </c>
      <c r="N98" s="140">
        <f>IF('Data Input 2'!$K8="Capital Reserves",IF(AND(VALUE(RIGHT(N$97,2))&gt;='Data Input 2'!$Q8,VALUE(RIGHT(N$97,2))&lt;='Data Input 2'!$R8),'Data Input 2'!$W8,0),0)</f>
        <v>0</v>
      </c>
      <c r="O98" s="140">
        <f>IF('Data Input 2'!$K8="Capital Reserves",IF(AND(VALUE(RIGHT(O$97,2))&gt;='Data Input 2'!$Q8,VALUE(RIGHT(O$97,2))&lt;='Data Input 2'!$R8),'Data Input 2'!$W8,0),0)</f>
        <v>0</v>
      </c>
      <c r="P98" s="140">
        <f>IF('Data Input 2'!$K8="Capital Reserves",IF(AND(VALUE(RIGHT(P$97,2))&gt;='Data Input 2'!$Q8,VALUE(RIGHT(P$97,2))&lt;='Data Input 2'!$R8),'Data Input 2'!$W8,0),0)</f>
        <v>0</v>
      </c>
      <c r="Q98" s="140">
        <f>IF('Data Input 2'!$K8="Capital Reserves",IF(AND(VALUE(RIGHT(Q$97,2))&gt;='Data Input 2'!$Q8,VALUE(RIGHT(Q$97,2))&lt;='Data Input 2'!$R8),'Data Input 2'!$W8,0),0)</f>
        <v>0</v>
      </c>
      <c r="R98" s="140">
        <f>IF('Data Input 2'!$K8="Capital Reserves",IF(AND(VALUE(RIGHT(R$97,2))&gt;='Data Input 2'!$Q8,VALUE(RIGHT(R$97,2))&lt;='Data Input 2'!$R8),'Data Input 2'!$W8,0),0)</f>
        <v>0</v>
      </c>
      <c r="S98" s="140">
        <f>IF('Data Input 2'!$K8="Capital Reserves",IF(AND(VALUE(RIGHT(S$97,2))&gt;='Data Input 2'!$Q8,VALUE(RIGHT(S$97,2))&lt;='Data Input 2'!$R8),'Data Input 2'!$W8,0),0)</f>
        <v>0</v>
      </c>
      <c r="T98" s="140">
        <f>IF('Data Input 2'!$K8="Capital Reserves",IF(AND(VALUE(RIGHT(T$97,2))&gt;='Data Input 2'!$Q8,VALUE(RIGHT(T$97,2))&lt;='Data Input 2'!$R8),'Data Input 2'!$W8,0),0)</f>
        <v>0</v>
      </c>
      <c r="U98" s="140">
        <f>IF('Data Input 2'!$K8="Capital Reserves",IF(AND(VALUE(RIGHT(U$97,2))&gt;='Data Input 2'!$Q8,VALUE(RIGHT(U$97,2))&lt;='Data Input 2'!$R8),'Data Input 2'!$W8,0),0)</f>
        <v>0</v>
      </c>
      <c r="V98" s="140">
        <f>IF('Data Input 2'!$K8="Capital Reserves",IF(AND(VALUE(RIGHT(V$97,2))&gt;='Data Input 2'!$Q8,VALUE(RIGHT(V$97,2))&lt;='Data Input 2'!$R8),'Data Input 2'!$W8,0),0)</f>
        <v>0</v>
      </c>
      <c r="W98" s="140">
        <f>IF('Data Input 2'!$K8="Capital Reserves",IF(AND(VALUE(RIGHT(W$97,2))&gt;='Data Input 2'!$Q8,VALUE(RIGHT(W$97,2))&lt;='Data Input 2'!$R8),'Data Input 2'!$W8,0),0)</f>
        <v>0</v>
      </c>
      <c r="X98" s="176">
        <f>IF('Data Input 2'!$K8="Capital Reserves",IF(AND(VALUE(RIGHT(X$97,2))&gt;='Data Input 2'!$Q8,VALUE(RIGHT(X$97,2))&lt;='Data Input 2'!$R8),'Data Input 2'!$W8,0),0)</f>
        <v>0</v>
      </c>
      <c r="Y98" s="176">
        <f>IF('Data Input 2'!$K8="Capital Reserves",IF(AND(VALUE(RIGHT(Y$97,2))&gt;='Data Input 2'!$Q8,VALUE(RIGHT(Y$97,2))&lt;='Data Input 2'!$R8),'Data Input 2'!$W8,0),0)</f>
        <v>0</v>
      </c>
      <c r="Z98" s="141">
        <f>SUM(D98:W98)</f>
        <v>1900000.0000000002</v>
      </c>
    </row>
    <row r="99" spans="2:26" ht="14.45" customHeight="1" x14ac:dyDescent="0.2">
      <c r="B99" s="196" t="str">
        <f>IF('Data Input 2'!B9&lt;&gt;0,'Data Input 2'!B9,"")</f>
        <v>Project 2 - debt financed portion</v>
      </c>
      <c r="C99" s="139"/>
      <c r="D99" s="140">
        <f>IF('Data Input 2'!$K9="Capital Reserves",IF(AND(VALUE(RIGHT(D$97,2))&gt;='Data Input 2'!$Q9,VALUE(RIGHT(D$97,2))&lt;='Data Input 2'!$R9),'Data Input 2'!$W9,0),0)</f>
        <v>0</v>
      </c>
      <c r="E99" s="140">
        <f>IF('Data Input 2'!$K9="Capital Reserves",IF(AND(VALUE(RIGHT(E$97,2))&gt;='Data Input 2'!$Q9,VALUE(RIGHT(E$97,2))&lt;='Data Input 2'!$R9),'Data Input 2'!$W9,0),0)</f>
        <v>0</v>
      </c>
      <c r="F99" s="140">
        <f>IF('Data Input 2'!$K9="Capital Reserves",IF(AND(VALUE(RIGHT(F$97,2))&gt;='Data Input 2'!$Q9,VALUE(RIGHT(F$97,2))&lt;='Data Input 2'!$R9),'Data Input 2'!$W9,0),0)</f>
        <v>0</v>
      </c>
      <c r="G99" s="140">
        <f>IF('Data Input 2'!$K9="Capital Reserves",IF(AND(VALUE(RIGHT(G$97,2))&gt;='Data Input 2'!$Q9,VALUE(RIGHT(G$97,2))&lt;='Data Input 2'!$R9),'Data Input 2'!$W9,0),0)</f>
        <v>0</v>
      </c>
      <c r="H99" s="140">
        <f>IF('Data Input 2'!$K9="Capital Reserves",IF(AND(VALUE(RIGHT(H$97,2))&gt;='Data Input 2'!$Q9,VALUE(RIGHT(H$97,2))&lt;='Data Input 2'!$R9),'Data Input 2'!$W9,0),0)</f>
        <v>0</v>
      </c>
      <c r="I99" s="140">
        <f>IF('Data Input 2'!$K9="Capital Reserves",IF(AND(VALUE(RIGHT(I$97,2))&gt;='Data Input 2'!$Q9,VALUE(RIGHT(I$97,2))&lt;='Data Input 2'!$R9),'Data Input 2'!$W9,0),0)</f>
        <v>0</v>
      </c>
      <c r="J99" s="140">
        <f>IF('Data Input 2'!$K9="Capital Reserves",IF(AND(VALUE(RIGHT(J$97,2))&gt;='Data Input 2'!$Q9,VALUE(RIGHT(J$97,2))&lt;='Data Input 2'!$R9),'Data Input 2'!$W9,0),0)</f>
        <v>0</v>
      </c>
      <c r="K99" s="140">
        <f>IF('Data Input 2'!$K9="Capital Reserves",IF(AND(VALUE(RIGHT(K$97,2))&gt;='Data Input 2'!$Q9,VALUE(RIGHT(K$97,2))&lt;='Data Input 2'!$R9),'Data Input 2'!$W9,0),0)</f>
        <v>0</v>
      </c>
      <c r="L99" s="140">
        <f>IF('Data Input 2'!$K9="Capital Reserves",IF(AND(VALUE(RIGHT(L$97,2))&gt;='Data Input 2'!$Q9,VALUE(RIGHT(L$97,2))&lt;='Data Input 2'!$R9),'Data Input 2'!$W9,0),0)</f>
        <v>0</v>
      </c>
      <c r="M99" s="140">
        <f>IF('Data Input 2'!$K9="Capital Reserves",IF(AND(VALUE(RIGHT(M$97,2))&gt;='Data Input 2'!$Q9,VALUE(RIGHT(M$97,2))&lt;='Data Input 2'!$R9),'Data Input 2'!$W9,0),0)</f>
        <v>0</v>
      </c>
      <c r="N99" s="140">
        <f>IF('Data Input 2'!$K9="Capital Reserves",IF(AND(VALUE(RIGHT(N$97,2))&gt;='Data Input 2'!$Q9,VALUE(RIGHT(N$97,2))&lt;='Data Input 2'!$R9),'Data Input 2'!$W9,0),0)</f>
        <v>0</v>
      </c>
      <c r="O99" s="140">
        <f>IF('Data Input 2'!$K9="Capital Reserves",IF(AND(VALUE(RIGHT(O$97,2))&gt;='Data Input 2'!$Q9,VALUE(RIGHT(O$97,2))&lt;='Data Input 2'!$R9),'Data Input 2'!$W9,0),0)</f>
        <v>0</v>
      </c>
      <c r="P99" s="140">
        <f>IF('Data Input 2'!$K9="Capital Reserves",IF(AND(VALUE(RIGHT(P$97,2))&gt;='Data Input 2'!$Q9,VALUE(RIGHT(P$97,2))&lt;='Data Input 2'!$R9),'Data Input 2'!$W9,0),0)</f>
        <v>0</v>
      </c>
      <c r="Q99" s="140">
        <f>IF('Data Input 2'!$K9="Capital Reserves",IF(AND(VALUE(RIGHT(Q$97,2))&gt;='Data Input 2'!$Q9,VALUE(RIGHT(Q$97,2))&lt;='Data Input 2'!$R9),'Data Input 2'!$W9,0),0)</f>
        <v>0</v>
      </c>
      <c r="R99" s="140">
        <f>IF('Data Input 2'!$K9="Capital Reserves",IF(AND(VALUE(RIGHT(R$97,2))&gt;='Data Input 2'!$Q9,VALUE(RIGHT(R$97,2))&lt;='Data Input 2'!$R9),'Data Input 2'!$W9,0),0)</f>
        <v>0</v>
      </c>
      <c r="S99" s="140">
        <f>IF('Data Input 2'!$K9="Capital Reserves",IF(AND(VALUE(RIGHT(S$97,2))&gt;='Data Input 2'!$Q9,VALUE(RIGHT(S$97,2))&lt;='Data Input 2'!$R9),'Data Input 2'!$W9,0),0)</f>
        <v>0</v>
      </c>
      <c r="T99" s="140">
        <f>IF('Data Input 2'!$K9="Capital Reserves",IF(AND(VALUE(RIGHT(T$97,2))&gt;='Data Input 2'!$Q9,VALUE(RIGHT(T$97,2))&lt;='Data Input 2'!$R9),'Data Input 2'!$W9,0),0)</f>
        <v>0</v>
      </c>
      <c r="U99" s="140">
        <f>IF('Data Input 2'!$K9="Capital Reserves",IF(AND(VALUE(RIGHT(U$97,2))&gt;='Data Input 2'!$Q9,VALUE(RIGHT(U$97,2))&lt;='Data Input 2'!$R9),'Data Input 2'!$W9,0),0)</f>
        <v>0</v>
      </c>
      <c r="V99" s="140">
        <f>IF('Data Input 2'!$K9="Capital Reserves",IF(AND(VALUE(RIGHT(V$97,2))&gt;='Data Input 2'!$Q9,VALUE(RIGHT(V$97,2))&lt;='Data Input 2'!$R9),'Data Input 2'!$W9,0),0)</f>
        <v>0</v>
      </c>
      <c r="W99" s="140">
        <f>IF('Data Input 2'!$K9="Capital Reserves",IF(AND(VALUE(RIGHT(W$97,2))&gt;='Data Input 2'!$Q9,VALUE(RIGHT(W$97,2))&lt;='Data Input 2'!$R9),'Data Input 2'!$W9,0),0)</f>
        <v>0</v>
      </c>
      <c r="X99" s="176">
        <f>IF('Data Input 2'!$K9="Capital Reserves",IF(AND(VALUE(RIGHT(X$97,2))&gt;='Data Input 2'!$Q9,VALUE(RIGHT(X$97,2))&lt;='Data Input 2'!$R9),'Data Input 2'!$W9,0),0)</f>
        <v>0</v>
      </c>
      <c r="Y99" s="176">
        <f>IF('Data Input 2'!$K9="Capital Reserves",IF(AND(VALUE(RIGHT(Y$97,2))&gt;='Data Input 2'!$Q9,VALUE(RIGHT(Y$97,2))&lt;='Data Input 2'!$R9),'Data Input 2'!$W9,0),0)</f>
        <v>0</v>
      </c>
      <c r="Z99" s="141">
        <f t="shared" ref="Z99:Z139" si="51">SUM(D99:W99)</f>
        <v>0</v>
      </c>
    </row>
    <row r="100" spans="2:26" x14ac:dyDescent="0.2">
      <c r="B100" s="196" t="str">
        <f>IF('Data Input 2'!B10&lt;&gt;0,'Data Input 2'!B10,"")</f>
        <v>Project 2 - capital reserves financed portion</v>
      </c>
      <c r="C100" s="139"/>
      <c r="D100" s="140">
        <f>IF('Data Input 2'!$K10="Capital Reserves",IF(AND(VALUE(RIGHT(D$97,2))&gt;='Data Input 2'!$Q10,VALUE(RIGHT(D$97,2))&lt;='Data Input 2'!$R10),'Data Input 2'!$W10,0),0)</f>
        <v>0</v>
      </c>
      <c r="E100" s="140">
        <f>IF('Data Input 2'!$K10="Capital Reserves",IF(AND(VALUE(RIGHT(E$97,2))&gt;='Data Input 2'!$Q10,VALUE(RIGHT(E$97,2))&lt;='Data Input 2'!$R10),'Data Input 2'!$W10,0),0)</f>
        <v>250000</v>
      </c>
      <c r="F100" s="140">
        <f>IF('Data Input 2'!$K10="Capital Reserves",IF(AND(VALUE(RIGHT(F$97,2))&gt;='Data Input 2'!$Q10,VALUE(RIGHT(F$97,2))&lt;='Data Input 2'!$R10),'Data Input 2'!$W10,0),0)</f>
        <v>250000</v>
      </c>
      <c r="G100" s="140">
        <f>IF('Data Input 2'!$K10="Capital Reserves",IF(AND(VALUE(RIGHT(G$97,2))&gt;='Data Input 2'!$Q10,VALUE(RIGHT(G$97,2))&lt;='Data Input 2'!$R10),'Data Input 2'!$W10,0),0)</f>
        <v>0</v>
      </c>
      <c r="H100" s="140">
        <f>IF('Data Input 2'!$K10="Capital Reserves",IF(AND(VALUE(RIGHT(H$97,2))&gt;='Data Input 2'!$Q10,VALUE(RIGHT(H$97,2))&lt;='Data Input 2'!$R10),'Data Input 2'!$W10,0),0)</f>
        <v>0</v>
      </c>
      <c r="I100" s="140">
        <f>IF('Data Input 2'!$K10="Capital Reserves",IF(AND(VALUE(RIGHT(I$97,2))&gt;='Data Input 2'!$Q10,VALUE(RIGHT(I$97,2))&lt;='Data Input 2'!$R10),'Data Input 2'!$W10,0),0)</f>
        <v>0</v>
      </c>
      <c r="J100" s="140">
        <f>IF('Data Input 2'!$K10="Capital Reserves",IF(AND(VALUE(RIGHT(J$97,2))&gt;='Data Input 2'!$Q10,VALUE(RIGHT(J$97,2))&lt;='Data Input 2'!$R10),'Data Input 2'!$W10,0),0)</f>
        <v>0</v>
      </c>
      <c r="K100" s="140">
        <f>IF('Data Input 2'!$K10="Capital Reserves",IF(AND(VALUE(RIGHT(K$97,2))&gt;='Data Input 2'!$Q10,VALUE(RIGHT(K$97,2))&lt;='Data Input 2'!$R10),'Data Input 2'!$W10,0),0)</f>
        <v>0</v>
      </c>
      <c r="L100" s="140">
        <f>IF('Data Input 2'!$K10="Capital Reserves",IF(AND(VALUE(RIGHT(L$97,2))&gt;='Data Input 2'!$Q10,VALUE(RIGHT(L$97,2))&lt;='Data Input 2'!$R10),'Data Input 2'!$W10,0),0)</f>
        <v>0</v>
      </c>
      <c r="M100" s="140">
        <f>IF('Data Input 2'!$K10="Capital Reserves",IF(AND(VALUE(RIGHT(M$97,2))&gt;='Data Input 2'!$Q10,VALUE(RIGHT(M$97,2))&lt;='Data Input 2'!$R10),'Data Input 2'!$W10,0),0)</f>
        <v>0</v>
      </c>
      <c r="N100" s="140">
        <f>IF('Data Input 2'!$K10="Capital Reserves",IF(AND(VALUE(RIGHT(N$97,2))&gt;='Data Input 2'!$Q10,VALUE(RIGHT(N$97,2))&lt;='Data Input 2'!$R10),'Data Input 2'!$W10,0),0)</f>
        <v>0</v>
      </c>
      <c r="O100" s="140">
        <f>IF('Data Input 2'!$K10="Capital Reserves",IF(AND(VALUE(RIGHT(O$97,2))&gt;='Data Input 2'!$Q10,VALUE(RIGHT(O$97,2))&lt;='Data Input 2'!$R10),'Data Input 2'!$W10,0),0)</f>
        <v>0</v>
      </c>
      <c r="P100" s="140">
        <f>IF('Data Input 2'!$K10="Capital Reserves",IF(AND(VALUE(RIGHT(P$97,2))&gt;='Data Input 2'!$Q10,VALUE(RIGHT(P$97,2))&lt;='Data Input 2'!$R10),'Data Input 2'!$W10,0),0)</f>
        <v>0</v>
      </c>
      <c r="Q100" s="140">
        <f>IF('Data Input 2'!$K10="Capital Reserves",IF(AND(VALUE(RIGHT(Q$97,2))&gt;='Data Input 2'!$Q10,VALUE(RIGHT(Q$97,2))&lt;='Data Input 2'!$R10),'Data Input 2'!$W10,0),0)</f>
        <v>0</v>
      </c>
      <c r="R100" s="140">
        <f>IF('Data Input 2'!$K10="Capital Reserves",IF(AND(VALUE(RIGHT(R$97,2))&gt;='Data Input 2'!$Q10,VALUE(RIGHT(R$97,2))&lt;='Data Input 2'!$R10),'Data Input 2'!$W10,0),0)</f>
        <v>0</v>
      </c>
      <c r="S100" s="140">
        <f>IF('Data Input 2'!$K10="Capital Reserves",IF(AND(VALUE(RIGHT(S$97,2))&gt;='Data Input 2'!$Q10,VALUE(RIGHT(S$97,2))&lt;='Data Input 2'!$R10),'Data Input 2'!$W10,0),0)</f>
        <v>0</v>
      </c>
      <c r="T100" s="140">
        <f>IF('Data Input 2'!$K10="Capital Reserves",IF(AND(VALUE(RIGHT(T$97,2))&gt;='Data Input 2'!$Q10,VALUE(RIGHT(T$97,2))&lt;='Data Input 2'!$R10),'Data Input 2'!$W10,0),0)</f>
        <v>0</v>
      </c>
      <c r="U100" s="140">
        <f>IF('Data Input 2'!$K10="Capital Reserves",IF(AND(VALUE(RIGHT(U$97,2))&gt;='Data Input 2'!$Q10,VALUE(RIGHT(U$97,2))&lt;='Data Input 2'!$R10),'Data Input 2'!$W10,0),0)</f>
        <v>0</v>
      </c>
      <c r="V100" s="140">
        <f>IF('Data Input 2'!$K10="Capital Reserves",IF(AND(VALUE(RIGHT(V$97,2))&gt;='Data Input 2'!$Q10,VALUE(RIGHT(V$97,2))&lt;='Data Input 2'!$R10),'Data Input 2'!$W10,0),0)</f>
        <v>0</v>
      </c>
      <c r="W100" s="140">
        <f>IF('Data Input 2'!$K10="Capital Reserves",IF(AND(VALUE(RIGHT(W$97,2))&gt;='Data Input 2'!$Q10,VALUE(RIGHT(W$97,2))&lt;='Data Input 2'!$R10),'Data Input 2'!$W10,0),0)</f>
        <v>0</v>
      </c>
      <c r="X100" s="176">
        <f>IF('Data Input 2'!$K10="Capital Reserves",IF(AND(VALUE(RIGHT(X$97,2))&gt;='Data Input 2'!$Q10,VALUE(RIGHT(X$97,2))&lt;='Data Input 2'!$R10),'Data Input 2'!$W10,0),0)</f>
        <v>0</v>
      </c>
      <c r="Y100" s="176">
        <f>IF('Data Input 2'!$K10="Capital Reserves",IF(AND(VALUE(RIGHT(Y$97,2))&gt;='Data Input 2'!$Q10,VALUE(RIGHT(Y$97,2))&lt;='Data Input 2'!$R10),'Data Input 2'!$W10,0),0)</f>
        <v>0</v>
      </c>
      <c r="Z100" s="141">
        <f t="shared" si="51"/>
        <v>500000</v>
      </c>
    </row>
    <row r="101" spans="2:26" x14ac:dyDescent="0.2">
      <c r="B101" s="196" t="str">
        <f>IF('Data Input 2'!B11&lt;&gt;0,'Data Input 2'!B11,"")</f>
        <v>Project 3 - immediate project. Start new year</v>
      </c>
      <c r="C101" s="139"/>
      <c r="D101" s="140">
        <f>IF('Data Input 2'!$K11="Capital Reserves",IF(AND(VALUE(RIGHT(D$97,2))&gt;='Data Input 2'!$Q11,VALUE(RIGHT(D$97,2))&lt;='Data Input 2'!$R11),'Data Input 2'!$W11,0),0)</f>
        <v>0</v>
      </c>
      <c r="E101" s="140">
        <f>IF('Data Input 2'!$K11="Capital Reserves",IF(AND(VALUE(RIGHT(E$97,2))&gt;='Data Input 2'!$Q11,VALUE(RIGHT(E$97,2))&lt;='Data Input 2'!$R11),'Data Input 2'!$W11,0),0)</f>
        <v>0</v>
      </c>
      <c r="F101" s="140">
        <f>IF('Data Input 2'!$K11="Capital Reserves",IF(AND(VALUE(RIGHT(F$97,2))&gt;='Data Input 2'!$Q11,VALUE(RIGHT(F$97,2))&lt;='Data Input 2'!$R11),'Data Input 2'!$W11,0),0)</f>
        <v>0</v>
      </c>
      <c r="G101" s="140">
        <f>IF('Data Input 2'!$K11="Capital Reserves",IF(AND(VALUE(RIGHT(G$97,2))&gt;='Data Input 2'!$Q11,VALUE(RIGHT(G$97,2))&lt;='Data Input 2'!$R11),'Data Input 2'!$W11,0),0)</f>
        <v>0</v>
      </c>
      <c r="H101" s="140">
        <f>IF('Data Input 2'!$K11="Capital Reserves",IF(AND(VALUE(RIGHT(H$97,2))&gt;='Data Input 2'!$Q11,VALUE(RIGHT(H$97,2))&lt;='Data Input 2'!$R11),'Data Input 2'!$W11,0),0)</f>
        <v>0</v>
      </c>
      <c r="I101" s="140">
        <f>IF('Data Input 2'!$K11="Capital Reserves",IF(AND(VALUE(RIGHT(I$97,2))&gt;='Data Input 2'!$Q11,VALUE(RIGHT(I$97,2))&lt;='Data Input 2'!$R11),'Data Input 2'!$W11,0),0)</f>
        <v>0</v>
      </c>
      <c r="J101" s="140">
        <f>IF('Data Input 2'!$K11="Capital Reserves",IF(AND(VALUE(RIGHT(J$97,2))&gt;='Data Input 2'!$Q11,VALUE(RIGHT(J$97,2))&lt;='Data Input 2'!$R11),'Data Input 2'!$W11,0),0)</f>
        <v>0</v>
      </c>
      <c r="K101" s="140">
        <f>IF('Data Input 2'!$K11="Capital Reserves",IF(AND(VALUE(RIGHT(K$97,2))&gt;='Data Input 2'!$Q11,VALUE(RIGHT(K$97,2))&lt;='Data Input 2'!$R11),'Data Input 2'!$W11,0),0)</f>
        <v>0</v>
      </c>
      <c r="L101" s="140">
        <f>IF('Data Input 2'!$K11="Capital Reserves",IF(AND(VALUE(RIGHT(L$97,2))&gt;='Data Input 2'!$Q11,VALUE(RIGHT(L$97,2))&lt;='Data Input 2'!$R11),'Data Input 2'!$W11,0),0)</f>
        <v>0</v>
      </c>
      <c r="M101" s="140">
        <f>IF('Data Input 2'!$K11="Capital Reserves",IF(AND(VALUE(RIGHT(M$97,2))&gt;='Data Input 2'!$Q11,VALUE(RIGHT(M$97,2))&lt;='Data Input 2'!$R11),'Data Input 2'!$W11,0),0)</f>
        <v>0</v>
      </c>
      <c r="N101" s="140">
        <f>IF('Data Input 2'!$K11="Capital Reserves",IF(AND(VALUE(RIGHT(N$97,2))&gt;='Data Input 2'!$Q11,VALUE(RIGHT(N$97,2))&lt;='Data Input 2'!$R11),'Data Input 2'!$W11,0),0)</f>
        <v>0</v>
      </c>
      <c r="O101" s="140">
        <f>IF('Data Input 2'!$K11="Capital Reserves",IF(AND(VALUE(RIGHT(O$97,2))&gt;='Data Input 2'!$Q11,VALUE(RIGHT(O$97,2))&lt;='Data Input 2'!$R11),'Data Input 2'!$W11,0),0)</f>
        <v>0</v>
      </c>
      <c r="P101" s="140">
        <f>IF('Data Input 2'!$K11="Capital Reserves",IF(AND(VALUE(RIGHT(P$97,2))&gt;='Data Input 2'!$Q11,VALUE(RIGHT(P$97,2))&lt;='Data Input 2'!$R11),'Data Input 2'!$W11,0),0)</f>
        <v>0</v>
      </c>
      <c r="Q101" s="140">
        <f>IF('Data Input 2'!$K11="Capital Reserves",IF(AND(VALUE(RIGHT(Q$97,2))&gt;='Data Input 2'!$Q11,VALUE(RIGHT(Q$97,2))&lt;='Data Input 2'!$R11),'Data Input 2'!$W11,0),0)</f>
        <v>0</v>
      </c>
      <c r="R101" s="140">
        <f>IF('Data Input 2'!$K11="Capital Reserves",IF(AND(VALUE(RIGHT(R$97,2))&gt;='Data Input 2'!$Q11,VALUE(RIGHT(R$97,2))&lt;='Data Input 2'!$R11),'Data Input 2'!$W11,0),0)</f>
        <v>0</v>
      </c>
      <c r="S101" s="140">
        <f>IF('Data Input 2'!$K11="Capital Reserves",IF(AND(VALUE(RIGHT(S$97,2))&gt;='Data Input 2'!$Q11,VALUE(RIGHT(S$97,2))&lt;='Data Input 2'!$R11),'Data Input 2'!$W11,0),0)</f>
        <v>0</v>
      </c>
      <c r="T101" s="140">
        <f>IF('Data Input 2'!$K11="Capital Reserves",IF(AND(VALUE(RIGHT(T$97,2))&gt;='Data Input 2'!$Q11,VALUE(RIGHT(T$97,2))&lt;='Data Input 2'!$R11),'Data Input 2'!$W11,0),0)</f>
        <v>0</v>
      </c>
      <c r="U101" s="140">
        <f>IF('Data Input 2'!$K11="Capital Reserves",IF(AND(VALUE(RIGHT(U$97,2))&gt;='Data Input 2'!$Q11,VALUE(RIGHT(U$97,2))&lt;='Data Input 2'!$R11),'Data Input 2'!$W11,0),0)</f>
        <v>0</v>
      </c>
      <c r="V101" s="140">
        <f>IF('Data Input 2'!$K11="Capital Reserves",IF(AND(VALUE(RIGHT(V$97,2))&gt;='Data Input 2'!$Q11,VALUE(RIGHT(V$97,2))&lt;='Data Input 2'!$R11),'Data Input 2'!$W11,0),0)</f>
        <v>0</v>
      </c>
      <c r="W101" s="140">
        <f>IF('Data Input 2'!$K11="Capital Reserves",IF(AND(VALUE(RIGHT(W$97,2))&gt;='Data Input 2'!$Q11,VALUE(RIGHT(W$97,2))&lt;='Data Input 2'!$R11),'Data Input 2'!$W11,0),0)</f>
        <v>0</v>
      </c>
      <c r="X101" s="176">
        <f>IF('Data Input 2'!$K11="Capital Reserves",IF(AND(VALUE(RIGHT(X$97,2))&gt;='Data Input 2'!$Q11,VALUE(RIGHT(X$97,2))&lt;='Data Input 2'!$R11),'Data Input 2'!$W11,0),0)</f>
        <v>0</v>
      </c>
      <c r="Y101" s="176">
        <f>IF('Data Input 2'!$K11="Capital Reserves",IF(AND(VALUE(RIGHT(Y$97,2))&gt;='Data Input 2'!$Q11,VALUE(RIGHT(Y$97,2))&lt;='Data Input 2'!$R11),'Data Input 2'!$W11,0),0)</f>
        <v>0</v>
      </c>
      <c r="Z101" s="141">
        <f t="shared" si="51"/>
        <v>0</v>
      </c>
    </row>
    <row r="102" spans="2:26" x14ac:dyDescent="0.2">
      <c r="B102" s="196" t="str">
        <f>IF('Data Input 2'!B12&lt;&gt;0,'Data Input 2'!B12,"")</f>
        <v xml:space="preserve">Project 4 - energy efficiency reduces O&amp;M </v>
      </c>
      <c r="C102" s="139"/>
      <c r="D102" s="140">
        <f>IF('Data Input 2'!$K12="Capital Reserves",IF(AND(VALUE(RIGHT(D$97,2))&gt;='Data Input 2'!$Q12,VALUE(RIGHT(D$97,2))&lt;='Data Input 2'!$R12),'Data Input 2'!$W12,0),0)</f>
        <v>0</v>
      </c>
      <c r="E102" s="140">
        <f>IF('Data Input 2'!$K12="Capital Reserves",IF(AND(VALUE(RIGHT(E$97,2))&gt;='Data Input 2'!$Q12,VALUE(RIGHT(E$97,2))&lt;='Data Input 2'!$R12),'Data Input 2'!$W12,0),0)</f>
        <v>0</v>
      </c>
      <c r="F102" s="140">
        <f>IF('Data Input 2'!$K12="Capital Reserves",IF(AND(VALUE(RIGHT(F$97,2))&gt;='Data Input 2'!$Q12,VALUE(RIGHT(F$97,2))&lt;='Data Input 2'!$R12),'Data Input 2'!$W12,0),0)</f>
        <v>0</v>
      </c>
      <c r="G102" s="140">
        <f>IF('Data Input 2'!$K12="Capital Reserves",IF(AND(VALUE(RIGHT(G$97,2))&gt;='Data Input 2'!$Q12,VALUE(RIGHT(G$97,2))&lt;='Data Input 2'!$R12),'Data Input 2'!$W12,0),0)</f>
        <v>0</v>
      </c>
      <c r="H102" s="140">
        <f>IF('Data Input 2'!$K12="Capital Reserves",IF(AND(VALUE(RIGHT(H$97,2))&gt;='Data Input 2'!$Q12,VALUE(RIGHT(H$97,2))&lt;='Data Input 2'!$R12),'Data Input 2'!$W12,0),0)</f>
        <v>0</v>
      </c>
      <c r="I102" s="140">
        <f>IF('Data Input 2'!$K12="Capital Reserves",IF(AND(VALUE(RIGHT(I$97,2))&gt;='Data Input 2'!$Q12,VALUE(RIGHT(I$97,2))&lt;='Data Input 2'!$R12),'Data Input 2'!$W12,0),0)</f>
        <v>0</v>
      </c>
      <c r="J102" s="140">
        <f>IF('Data Input 2'!$K12="Capital Reserves",IF(AND(VALUE(RIGHT(J$97,2))&gt;='Data Input 2'!$Q12,VALUE(RIGHT(J$97,2))&lt;='Data Input 2'!$R12),'Data Input 2'!$W12,0),0)</f>
        <v>0</v>
      </c>
      <c r="K102" s="140">
        <f>IF('Data Input 2'!$K12="Capital Reserves",IF(AND(VALUE(RIGHT(K$97,2))&gt;='Data Input 2'!$Q12,VALUE(RIGHT(K$97,2))&lt;='Data Input 2'!$R12),'Data Input 2'!$W12,0),0)</f>
        <v>0</v>
      </c>
      <c r="L102" s="140">
        <f>IF('Data Input 2'!$K12="Capital Reserves",IF(AND(VALUE(RIGHT(L$97,2))&gt;='Data Input 2'!$Q12,VALUE(RIGHT(L$97,2))&lt;='Data Input 2'!$R12),'Data Input 2'!$W12,0),0)</f>
        <v>0</v>
      </c>
      <c r="M102" s="140">
        <f>IF('Data Input 2'!$K12="Capital Reserves",IF(AND(VALUE(RIGHT(M$97,2))&gt;='Data Input 2'!$Q12,VALUE(RIGHT(M$97,2))&lt;='Data Input 2'!$R12),'Data Input 2'!$W12,0),0)</f>
        <v>0</v>
      </c>
      <c r="N102" s="140">
        <f>IF('Data Input 2'!$K12="Capital Reserves",IF(AND(VALUE(RIGHT(N$97,2))&gt;='Data Input 2'!$Q12,VALUE(RIGHT(N$97,2))&lt;='Data Input 2'!$R12),'Data Input 2'!$W12,0),0)</f>
        <v>0</v>
      </c>
      <c r="O102" s="140">
        <f>IF('Data Input 2'!$K12="Capital Reserves",IF(AND(VALUE(RIGHT(O$97,2))&gt;='Data Input 2'!$Q12,VALUE(RIGHT(O$97,2))&lt;='Data Input 2'!$R12),'Data Input 2'!$W12,0),0)</f>
        <v>0</v>
      </c>
      <c r="P102" s="140">
        <f>IF('Data Input 2'!$K12="Capital Reserves",IF(AND(VALUE(RIGHT(P$97,2))&gt;='Data Input 2'!$Q12,VALUE(RIGHT(P$97,2))&lt;='Data Input 2'!$R12),'Data Input 2'!$W12,0),0)</f>
        <v>0</v>
      </c>
      <c r="Q102" s="140">
        <f>IF('Data Input 2'!$K12="Capital Reserves",IF(AND(VALUE(RIGHT(Q$97,2))&gt;='Data Input 2'!$Q12,VALUE(RIGHT(Q$97,2))&lt;='Data Input 2'!$R12),'Data Input 2'!$W12,0),0)</f>
        <v>0</v>
      </c>
      <c r="R102" s="140">
        <f>IF('Data Input 2'!$K12="Capital Reserves",IF(AND(VALUE(RIGHT(R$97,2))&gt;='Data Input 2'!$Q12,VALUE(RIGHT(R$97,2))&lt;='Data Input 2'!$R12),'Data Input 2'!$W12,0),0)</f>
        <v>0</v>
      </c>
      <c r="S102" s="140">
        <f>IF('Data Input 2'!$K12="Capital Reserves",IF(AND(VALUE(RIGHT(S$97,2))&gt;='Data Input 2'!$Q12,VALUE(RIGHT(S$97,2))&lt;='Data Input 2'!$R12),'Data Input 2'!$W12,0),0)</f>
        <v>0</v>
      </c>
      <c r="T102" s="140">
        <f>IF('Data Input 2'!$K12="Capital Reserves",IF(AND(VALUE(RIGHT(T$97,2))&gt;='Data Input 2'!$Q12,VALUE(RIGHT(T$97,2))&lt;='Data Input 2'!$R12),'Data Input 2'!$W12,0),0)</f>
        <v>0</v>
      </c>
      <c r="U102" s="140">
        <f>IF('Data Input 2'!$K12="Capital Reserves",IF(AND(VALUE(RIGHT(U$97,2))&gt;='Data Input 2'!$Q12,VALUE(RIGHT(U$97,2))&lt;='Data Input 2'!$R12),'Data Input 2'!$W12,0),0)</f>
        <v>0</v>
      </c>
      <c r="V102" s="140">
        <f>IF('Data Input 2'!$K12="Capital Reserves",IF(AND(VALUE(RIGHT(V$97,2))&gt;='Data Input 2'!$Q12,VALUE(RIGHT(V$97,2))&lt;='Data Input 2'!$R12),'Data Input 2'!$W12,0),0)</f>
        <v>0</v>
      </c>
      <c r="W102" s="140">
        <f>IF('Data Input 2'!$K12="Capital Reserves",IF(AND(VALUE(RIGHT(W$97,2))&gt;='Data Input 2'!$Q12,VALUE(RIGHT(W$97,2))&lt;='Data Input 2'!$R12),'Data Input 2'!$W12,0),0)</f>
        <v>0</v>
      </c>
      <c r="X102" s="176">
        <f>IF('Data Input 2'!$K12="Capital Reserves",IF(AND(VALUE(RIGHT(X$97,2))&gt;='Data Input 2'!$Q12,VALUE(RIGHT(X$97,2))&lt;='Data Input 2'!$R12),'Data Input 2'!$W12,0),0)</f>
        <v>0</v>
      </c>
      <c r="Y102" s="176">
        <f>IF('Data Input 2'!$K12="Capital Reserves",IF(AND(VALUE(RIGHT(Y$97,2))&gt;='Data Input 2'!$Q12,VALUE(RIGHT(Y$97,2))&lt;='Data Input 2'!$R12),'Data Input 2'!$W12,0),0)</f>
        <v>0</v>
      </c>
      <c r="Z102" s="141">
        <f t="shared" si="51"/>
        <v>0</v>
      </c>
    </row>
    <row r="103" spans="2:26" x14ac:dyDescent="0.2">
      <c r="B103" s="196" t="str">
        <f>IF('Data Input 2'!B13&lt;&gt;0,'Data Input 2'!B13,"")</f>
        <v/>
      </c>
      <c r="C103" s="139"/>
      <c r="D103" s="140">
        <f>IF('Data Input 2'!$K13="Capital Reserves",IF(AND(VALUE(RIGHT(D$97,2))&gt;='Data Input 2'!$Q13,VALUE(RIGHT(D$97,2))&lt;='Data Input 2'!$R13),'Data Input 2'!$W13,0),0)</f>
        <v>0</v>
      </c>
      <c r="E103" s="140">
        <f>IF('Data Input 2'!$K13="Capital Reserves",IF(AND(VALUE(RIGHT(E$97,2))&gt;='Data Input 2'!$Q13,VALUE(RIGHT(E$97,2))&lt;='Data Input 2'!$R13),'Data Input 2'!$W13,0),0)</f>
        <v>0</v>
      </c>
      <c r="F103" s="140">
        <f>IF('Data Input 2'!$K13="Capital Reserves",IF(AND(VALUE(RIGHT(F$97,2))&gt;='Data Input 2'!$Q13,VALUE(RIGHT(F$97,2))&lt;='Data Input 2'!$R13),'Data Input 2'!$W13,0),0)</f>
        <v>0</v>
      </c>
      <c r="G103" s="140">
        <f>IF('Data Input 2'!$K13="Capital Reserves",IF(AND(VALUE(RIGHT(G$97,2))&gt;='Data Input 2'!$Q13,VALUE(RIGHT(G$97,2))&lt;='Data Input 2'!$R13),'Data Input 2'!$W13,0),0)</f>
        <v>0</v>
      </c>
      <c r="H103" s="140">
        <f>IF('Data Input 2'!$K13="Capital Reserves",IF(AND(VALUE(RIGHT(H$97,2))&gt;='Data Input 2'!$Q13,VALUE(RIGHT(H$97,2))&lt;='Data Input 2'!$R13),'Data Input 2'!$W13,0),0)</f>
        <v>0</v>
      </c>
      <c r="I103" s="140">
        <f>IF('Data Input 2'!$K13="Capital Reserves",IF(AND(VALUE(RIGHT(I$97,2))&gt;='Data Input 2'!$Q13,VALUE(RIGHT(I$97,2))&lt;='Data Input 2'!$R13),'Data Input 2'!$W13,0),0)</f>
        <v>0</v>
      </c>
      <c r="J103" s="140">
        <f>IF('Data Input 2'!$K13="Capital Reserves",IF(AND(VALUE(RIGHT(J$97,2))&gt;='Data Input 2'!$Q13,VALUE(RIGHT(J$97,2))&lt;='Data Input 2'!$R13),'Data Input 2'!$W13,0),0)</f>
        <v>0</v>
      </c>
      <c r="K103" s="140">
        <f>IF('Data Input 2'!$K13="Capital Reserves",IF(AND(VALUE(RIGHT(K$97,2))&gt;='Data Input 2'!$Q13,VALUE(RIGHT(K$97,2))&lt;='Data Input 2'!$R13),'Data Input 2'!$W13,0),0)</f>
        <v>0</v>
      </c>
      <c r="L103" s="140">
        <f>IF('Data Input 2'!$K13="Capital Reserves",IF(AND(VALUE(RIGHT(L$97,2))&gt;='Data Input 2'!$Q13,VALUE(RIGHT(L$97,2))&lt;='Data Input 2'!$R13),'Data Input 2'!$W13,0),0)</f>
        <v>0</v>
      </c>
      <c r="M103" s="140">
        <f>IF('Data Input 2'!$K13="Capital Reserves",IF(AND(VALUE(RIGHT(M$97,2))&gt;='Data Input 2'!$Q13,VALUE(RIGHT(M$97,2))&lt;='Data Input 2'!$R13),'Data Input 2'!$W13,0),0)</f>
        <v>0</v>
      </c>
      <c r="N103" s="140">
        <f>IF('Data Input 2'!$K13="Capital Reserves",IF(AND(VALUE(RIGHT(N$97,2))&gt;='Data Input 2'!$Q13,VALUE(RIGHT(N$97,2))&lt;='Data Input 2'!$R13),'Data Input 2'!$W13,0),0)</f>
        <v>0</v>
      </c>
      <c r="O103" s="140">
        <f>IF('Data Input 2'!$K13="Capital Reserves",IF(AND(VALUE(RIGHT(O$97,2))&gt;='Data Input 2'!$Q13,VALUE(RIGHT(O$97,2))&lt;='Data Input 2'!$R13),'Data Input 2'!$W13,0),0)</f>
        <v>0</v>
      </c>
      <c r="P103" s="140">
        <f>IF('Data Input 2'!$K13="Capital Reserves",IF(AND(VALUE(RIGHT(P$97,2))&gt;='Data Input 2'!$Q13,VALUE(RIGHT(P$97,2))&lt;='Data Input 2'!$R13),'Data Input 2'!$W13,0),0)</f>
        <v>0</v>
      </c>
      <c r="Q103" s="140">
        <f>IF('Data Input 2'!$K13="Capital Reserves",IF(AND(VALUE(RIGHT(Q$97,2))&gt;='Data Input 2'!$Q13,VALUE(RIGHT(Q$97,2))&lt;='Data Input 2'!$R13),'Data Input 2'!$W13,0),0)</f>
        <v>0</v>
      </c>
      <c r="R103" s="140">
        <f>IF('Data Input 2'!$K13="Capital Reserves",IF(AND(VALUE(RIGHT(R$97,2))&gt;='Data Input 2'!$Q13,VALUE(RIGHT(R$97,2))&lt;='Data Input 2'!$R13),'Data Input 2'!$W13,0),0)</f>
        <v>0</v>
      </c>
      <c r="S103" s="140">
        <f>IF('Data Input 2'!$K13="Capital Reserves",IF(AND(VALUE(RIGHT(S$97,2))&gt;='Data Input 2'!$Q13,VALUE(RIGHT(S$97,2))&lt;='Data Input 2'!$R13),'Data Input 2'!$W13,0),0)</f>
        <v>0</v>
      </c>
      <c r="T103" s="140">
        <f>IF('Data Input 2'!$K13="Capital Reserves",IF(AND(VALUE(RIGHT(T$97,2))&gt;='Data Input 2'!$Q13,VALUE(RIGHT(T$97,2))&lt;='Data Input 2'!$R13),'Data Input 2'!$W13,0),0)</f>
        <v>0</v>
      </c>
      <c r="U103" s="140">
        <f>IF('Data Input 2'!$K13="Capital Reserves",IF(AND(VALUE(RIGHT(U$97,2))&gt;='Data Input 2'!$Q13,VALUE(RIGHT(U$97,2))&lt;='Data Input 2'!$R13),'Data Input 2'!$W13,0),0)</f>
        <v>0</v>
      </c>
      <c r="V103" s="140">
        <f>IF('Data Input 2'!$K13="Capital Reserves",IF(AND(VALUE(RIGHT(V$97,2))&gt;='Data Input 2'!$Q13,VALUE(RIGHT(V$97,2))&lt;='Data Input 2'!$R13),'Data Input 2'!$W13,0),0)</f>
        <v>0</v>
      </c>
      <c r="W103" s="140">
        <f>IF('Data Input 2'!$K13="Capital Reserves",IF(AND(VALUE(RIGHT(W$97,2))&gt;='Data Input 2'!$Q13,VALUE(RIGHT(W$97,2))&lt;='Data Input 2'!$R13),'Data Input 2'!$W13,0),0)</f>
        <v>0</v>
      </c>
      <c r="X103" s="176">
        <f>IF('Data Input 2'!$K13="Capital Reserves",IF(AND(VALUE(RIGHT(X$97,2))&gt;='Data Input 2'!$Q13,VALUE(RIGHT(X$97,2))&lt;='Data Input 2'!$R13),'Data Input 2'!$W13,0),0)</f>
        <v>0</v>
      </c>
      <c r="Y103" s="176">
        <f>IF('Data Input 2'!$K13="Capital Reserves",IF(AND(VALUE(RIGHT(Y$97,2))&gt;='Data Input 2'!$Q13,VALUE(RIGHT(Y$97,2))&lt;='Data Input 2'!$R13),'Data Input 2'!$W13,0),0)</f>
        <v>0</v>
      </c>
      <c r="Z103" s="141">
        <f t="shared" si="51"/>
        <v>0</v>
      </c>
    </row>
    <row r="104" spans="2:26" x14ac:dyDescent="0.2">
      <c r="B104" s="196" t="str">
        <f>IF('Data Input 2'!B14&lt;&gt;0,'Data Input 2'!B14,"")</f>
        <v/>
      </c>
      <c r="C104" s="139"/>
      <c r="D104" s="140">
        <f>IF('Data Input 2'!$K14="Capital Reserves",IF(AND(VALUE(RIGHT(D$97,2))&gt;='Data Input 2'!$Q14,VALUE(RIGHT(D$97,2))&lt;='Data Input 2'!$R14),'Data Input 2'!$W14,0),0)</f>
        <v>0</v>
      </c>
      <c r="E104" s="140">
        <f>IF('Data Input 2'!$K14="Capital Reserves",IF(AND(VALUE(RIGHT(E$97,2))&gt;='Data Input 2'!$Q14,VALUE(RIGHT(E$97,2))&lt;='Data Input 2'!$R14),'Data Input 2'!$W14,0),0)</f>
        <v>0</v>
      </c>
      <c r="F104" s="140">
        <f>IF('Data Input 2'!$K14="Capital Reserves",IF(AND(VALUE(RIGHT(F$97,2))&gt;='Data Input 2'!$Q14,VALUE(RIGHT(F$97,2))&lt;='Data Input 2'!$R14),'Data Input 2'!$W14,0),0)</f>
        <v>0</v>
      </c>
      <c r="G104" s="140">
        <f>IF('Data Input 2'!$K14="Capital Reserves",IF(AND(VALUE(RIGHT(G$97,2))&gt;='Data Input 2'!$Q14,VALUE(RIGHT(G$97,2))&lt;='Data Input 2'!$R14),'Data Input 2'!$W14,0),0)</f>
        <v>0</v>
      </c>
      <c r="H104" s="140">
        <f>IF('Data Input 2'!$K14="Capital Reserves",IF(AND(VALUE(RIGHT(H$97,2))&gt;='Data Input 2'!$Q14,VALUE(RIGHT(H$97,2))&lt;='Data Input 2'!$R14),'Data Input 2'!$W14,0),0)</f>
        <v>0</v>
      </c>
      <c r="I104" s="140">
        <f>IF('Data Input 2'!$K14="Capital Reserves",IF(AND(VALUE(RIGHT(I$97,2))&gt;='Data Input 2'!$Q14,VALUE(RIGHT(I$97,2))&lt;='Data Input 2'!$R14),'Data Input 2'!$W14,0),0)</f>
        <v>0</v>
      </c>
      <c r="J104" s="140">
        <f>IF('Data Input 2'!$K14="Capital Reserves",IF(AND(VALUE(RIGHT(J$97,2))&gt;='Data Input 2'!$Q14,VALUE(RIGHT(J$97,2))&lt;='Data Input 2'!$R14),'Data Input 2'!$W14,0),0)</f>
        <v>0</v>
      </c>
      <c r="K104" s="140">
        <f>IF('Data Input 2'!$K14="Capital Reserves",IF(AND(VALUE(RIGHT(K$97,2))&gt;='Data Input 2'!$Q14,VALUE(RIGHT(K$97,2))&lt;='Data Input 2'!$R14),'Data Input 2'!$W14,0),0)</f>
        <v>0</v>
      </c>
      <c r="L104" s="140">
        <f>IF('Data Input 2'!$K14="Capital Reserves",IF(AND(VALUE(RIGHT(L$97,2))&gt;='Data Input 2'!$Q14,VALUE(RIGHT(L$97,2))&lt;='Data Input 2'!$R14),'Data Input 2'!$W14,0),0)</f>
        <v>0</v>
      </c>
      <c r="M104" s="140">
        <f>IF('Data Input 2'!$K14="Capital Reserves",IF(AND(VALUE(RIGHT(M$97,2))&gt;='Data Input 2'!$Q14,VALUE(RIGHT(M$97,2))&lt;='Data Input 2'!$R14),'Data Input 2'!$W14,0),0)</f>
        <v>0</v>
      </c>
      <c r="N104" s="140">
        <f>IF('Data Input 2'!$K14="Capital Reserves",IF(AND(VALUE(RIGHT(N$97,2))&gt;='Data Input 2'!$Q14,VALUE(RIGHT(N$97,2))&lt;='Data Input 2'!$R14),'Data Input 2'!$W14,0),0)</f>
        <v>0</v>
      </c>
      <c r="O104" s="140">
        <f>IF('Data Input 2'!$K14="Capital Reserves",IF(AND(VALUE(RIGHT(O$97,2))&gt;='Data Input 2'!$Q14,VALUE(RIGHT(O$97,2))&lt;='Data Input 2'!$R14),'Data Input 2'!$W14,0),0)</f>
        <v>0</v>
      </c>
      <c r="P104" s="140">
        <f>IF('Data Input 2'!$K14="Capital Reserves",IF(AND(VALUE(RIGHT(P$97,2))&gt;='Data Input 2'!$Q14,VALUE(RIGHT(P$97,2))&lt;='Data Input 2'!$R14),'Data Input 2'!$W14,0),0)</f>
        <v>0</v>
      </c>
      <c r="Q104" s="140">
        <f>IF('Data Input 2'!$K14="Capital Reserves",IF(AND(VALUE(RIGHT(Q$97,2))&gt;='Data Input 2'!$Q14,VALUE(RIGHT(Q$97,2))&lt;='Data Input 2'!$R14),'Data Input 2'!$W14,0),0)</f>
        <v>0</v>
      </c>
      <c r="R104" s="140">
        <f>IF('Data Input 2'!$K14="Capital Reserves",IF(AND(VALUE(RIGHT(R$97,2))&gt;='Data Input 2'!$Q14,VALUE(RIGHT(R$97,2))&lt;='Data Input 2'!$R14),'Data Input 2'!$W14,0),0)</f>
        <v>0</v>
      </c>
      <c r="S104" s="140">
        <f>IF('Data Input 2'!$K14="Capital Reserves",IF(AND(VALUE(RIGHT(S$97,2))&gt;='Data Input 2'!$Q14,VALUE(RIGHT(S$97,2))&lt;='Data Input 2'!$R14),'Data Input 2'!$W14,0),0)</f>
        <v>0</v>
      </c>
      <c r="T104" s="140">
        <f>IF('Data Input 2'!$K14="Capital Reserves",IF(AND(VALUE(RIGHT(T$97,2))&gt;='Data Input 2'!$Q14,VALUE(RIGHT(T$97,2))&lt;='Data Input 2'!$R14),'Data Input 2'!$W14,0),0)</f>
        <v>0</v>
      </c>
      <c r="U104" s="140">
        <f>IF('Data Input 2'!$K14="Capital Reserves",IF(AND(VALUE(RIGHT(U$97,2))&gt;='Data Input 2'!$Q14,VALUE(RIGHT(U$97,2))&lt;='Data Input 2'!$R14),'Data Input 2'!$W14,0),0)</f>
        <v>0</v>
      </c>
      <c r="V104" s="140">
        <f>IF('Data Input 2'!$K14="Capital Reserves",IF(AND(VALUE(RIGHT(V$97,2))&gt;='Data Input 2'!$Q14,VALUE(RIGHT(V$97,2))&lt;='Data Input 2'!$R14),'Data Input 2'!$W14,0),0)</f>
        <v>0</v>
      </c>
      <c r="W104" s="140">
        <f>IF('Data Input 2'!$K14="Capital Reserves",IF(AND(VALUE(RIGHT(W$97,2))&gt;='Data Input 2'!$Q14,VALUE(RIGHT(W$97,2))&lt;='Data Input 2'!$R14),'Data Input 2'!$W14,0),0)</f>
        <v>0</v>
      </c>
      <c r="X104" s="176">
        <f>IF('Data Input 2'!$K14="Capital Reserves",IF(AND(VALUE(RIGHT(X$97,2))&gt;='Data Input 2'!$Q14,VALUE(RIGHT(X$97,2))&lt;='Data Input 2'!$R14),'Data Input 2'!$W14,0),0)</f>
        <v>0</v>
      </c>
      <c r="Y104" s="176">
        <f>IF('Data Input 2'!$K14="Capital Reserves",IF(AND(VALUE(RIGHT(Y$97,2))&gt;='Data Input 2'!$Q14,VALUE(RIGHT(Y$97,2))&lt;='Data Input 2'!$R14),'Data Input 2'!$W14,0),0)</f>
        <v>0</v>
      </c>
      <c r="Z104" s="141">
        <f t="shared" si="51"/>
        <v>0</v>
      </c>
    </row>
    <row r="105" spans="2:26" ht="14.45" customHeight="1" x14ac:dyDescent="0.2">
      <c r="B105" s="196" t="str">
        <f>IF('Data Input 2'!B15&lt;&gt;0,'Data Input 2'!B15,"")</f>
        <v/>
      </c>
      <c r="C105" s="139"/>
      <c r="D105" s="140">
        <f>IF('Data Input 2'!$K15="Capital Reserves",IF(AND(VALUE(RIGHT(D$97,2))&gt;='Data Input 2'!$Q15,VALUE(RIGHT(D$97,2))&lt;='Data Input 2'!$R15),'Data Input 2'!$W15,0),0)</f>
        <v>0</v>
      </c>
      <c r="E105" s="140">
        <f>IF('Data Input 2'!$K15="Capital Reserves",IF(AND(VALUE(RIGHT(E$97,2))&gt;='Data Input 2'!$Q15,VALUE(RIGHT(E$97,2))&lt;='Data Input 2'!$R15),'Data Input 2'!$W15,0),0)</f>
        <v>0</v>
      </c>
      <c r="F105" s="140">
        <f>IF('Data Input 2'!$K15="Capital Reserves",IF(AND(VALUE(RIGHT(F$97,2))&gt;='Data Input 2'!$Q15,VALUE(RIGHT(F$97,2))&lt;='Data Input 2'!$R15),'Data Input 2'!$W15,0),0)</f>
        <v>0</v>
      </c>
      <c r="G105" s="140">
        <f>IF('Data Input 2'!$K15="Capital Reserves",IF(AND(VALUE(RIGHT(G$97,2))&gt;='Data Input 2'!$Q15,VALUE(RIGHT(G$97,2))&lt;='Data Input 2'!$R15),'Data Input 2'!$W15,0),0)</f>
        <v>0</v>
      </c>
      <c r="H105" s="140">
        <f>IF('Data Input 2'!$K15="Capital Reserves",IF(AND(VALUE(RIGHT(H$97,2))&gt;='Data Input 2'!$Q15,VALUE(RIGHT(H$97,2))&lt;='Data Input 2'!$R15),'Data Input 2'!$W15,0),0)</f>
        <v>0</v>
      </c>
      <c r="I105" s="140">
        <f>IF('Data Input 2'!$K15="Capital Reserves",IF(AND(VALUE(RIGHT(I$97,2))&gt;='Data Input 2'!$Q15,VALUE(RIGHT(I$97,2))&lt;='Data Input 2'!$R15),'Data Input 2'!$W15,0),0)</f>
        <v>0</v>
      </c>
      <c r="J105" s="140">
        <f>IF('Data Input 2'!$K15="Capital Reserves",IF(AND(VALUE(RIGHT(J$97,2))&gt;='Data Input 2'!$Q15,VALUE(RIGHT(J$97,2))&lt;='Data Input 2'!$R15),'Data Input 2'!$W15,0),0)</f>
        <v>0</v>
      </c>
      <c r="K105" s="140">
        <f>IF('Data Input 2'!$K15="Capital Reserves",IF(AND(VALUE(RIGHT(K$97,2))&gt;='Data Input 2'!$Q15,VALUE(RIGHT(K$97,2))&lt;='Data Input 2'!$R15),'Data Input 2'!$W15,0),0)</f>
        <v>0</v>
      </c>
      <c r="L105" s="140">
        <f>IF('Data Input 2'!$K15="Capital Reserves",IF(AND(VALUE(RIGHT(L$97,2))&gt;='Data Input 2'!$Q15,VALUE(RIGHT(L$97,2))&lt;='Data Input 2'!$R15),'Data Input 2'!$W15,0),0)</f>
        <v>0</v>
      </c>
      <c r="M105" s="140">
        <f>IF('Data Input 2'!$K15="Capital Reserves",IF(AND(VALUE(RIGHT(M$97,2))&gt;='Data Input 2'!$Q15,VALUE(RIGHT(M$97,2))&lt;='Data Input 2'!$R15),'Data Input 2'!$W15,0),0)</f>
        <v>0</v>
      </c>
      <c r="N105" s="140">
        <f>IF('Data Input 2'!$K15="Capital Reserves",IF(AND(VALUE(RIGHT(N$97,2))&gt;='Data Input 2'!$Q15,VALUE(RIGHT(N$97,2))&lt;='Data Input 2'!$R15),'Data Input 2'!$W15,0),0)</f>
        <v>0</v>
      </c>
      <c r="O105" s="140">
        <f>IF('Data Input 2'!$K15="Capital Reserves",IF(AND(VALUE(RIGHT(O$97,2))&gt;='Data Input 2'!$Q15,VALUE(RIGHT(O$97,2))&lt;='Data Input 2'!$R15),'Data Input 2'!$W15,0),0)</f>
        <v>0</v>
      </c>
      <c r="P105" s="140">
        <f>IF('Data Input 2'!$K15="Capital Reserves",IF(AND(VALUE(RIGHT(P$97,2))&gt;='Data Input 2'!$Q15,VALUE(RIGHT(P$97,2))&lt;='Data Input 2'!$R15),'Data Input 2'!$W15,0),0)</f>
        <v>0</v>
      </c>
      <c r="Q105" s="140">
        <f>IF('Data Input 2'!$K15="Capital Reserves",IF(AND(VALUE(RIGHT(Q$97,2))&gt;='Data Input 2'!$Q15,VALUE(RIGHT(Q$97,2))&lt;='Data Input 2'!$R15),'Data Input 2'!$W15,0),0)</f>
        <v>0</v>
      </c>
      <c r="R105" s="140">
        <f>IF('Data Input 2'!$K15="Capital Reserves",IF(AND(VALUE(RIGHT(R$97,2))&gt;='Data Input 2'!$Q15,VALUE(RIGHT(R$97,2))&lt;='Data Input 2'!$R15),'Data Input 2'!$W15,0),0)</f>
        <v>0</v>
      </c>
      <c r="S105" s="140">
        <f>IF('Data Input 2'!$K15="Capital Reserves",IF(AND(VALUE(RIGHT(S$97,2))&gt;='Data Input 2'!$Q15,VALUE(RIGHT(S$97,2))&lt;='Data Input 2'!$R15),'Data Input 2'!$W15,0),0)</f>
        <v>0</v>
      </c>
      <c r="T105" s="140">
        <f>IF('Data Input 2'!$K15="Capital Reserves",IF(AND(VALUE(RIGHT(T$97,2))&gt;='Data Input 2'!$Q15,VALUE(RIGHT(T$97,2))&lt;='Data Input 2'!$R15),'Data Input 2'!$W15,0),0)</f>
        <v>0</v>
      </c>
      <c r="U105" s="140">
        <f>IF('Data Input 2'!$K15="Capital Reserves",IF(AND(VALUE(RIGHT(U$97,2))&gt;='Data Input 2'!$Q15,VALUE(RIGHT(U$97,2))&lt;='Data Input 2'!$R15),'Data Input 2'!$W15,0),0)</f>
        <v>0</v>
      </c>
      <c r="V105" s="140">
        <f>IF('Data Input 2'!$K15="Capital Reserves",IF(AND(VALUE(RIGHT(V$97,2))&gt;='Data Input 2'!$Q15,VALUE(RIGHT(V$97,2))&lt;='Data Input 2'!$R15),'Data Input 2'!$W15,0),0)</f>
        <v>0</v>
      </c>
      <c r="W105" s="140">
        <f>IF('Data Input 2'!$K15="Capital Reserves",IF(AND(VALUE(RIGHT(W$97,2))&gt;='Data Input 2'!$Q15,VALUE(RIGHT(W$97,2))&lt;='Data Input 2'!$R15),'Data Input 2'!$W15,0),0)</f>
        <v>0</v>
      </c>
      <c r="X105" s="176">
        <f>IF('Data Input 2'!$K15="Capital Reserves",IF(AND(VALUE(RIGHT(X$97,2))&gt;='Data Input 2'!$Q15,VALUE(RIGHT(X$97,2))&lt;='Data Input 2'!$R15),'Data Input 2'!$W15,0),0)</f>
        <v>0</v>
      </c>
      <c r="Y105" s="176">
        <f>IF('Data Input 2'!$K15="Capital Reserves",IF(AND(VALUE(RIGHT(Y$97,2))&gt;='Data Input 2'!$Q15,VALUE(RIGHT(Y$97,2))&lt;='Data Input 2'!$R15),'Data Input 2'!$W15,0),0)</f>
        <v>0</v>
      </c>
      <c r="Z105" s="141">
        <f t="shared" si="51"/>
        <v>0</v>
      </c>
    </row>
    <row r="106" spans="2:26" ht="14.45" customHeight="1" x14ac:dyDescent="0.2">
      <c r="B106" s="196" t="str">
        <f>IF('Data Input 2'!B16&lt;&gt;0,'Data Input 2'!B16,"")</f>
        <v/>
      </c>
      <c r="C106" s="139"/>
      <c r="D106" s="140">
        <f>IF('Data Input 2'!$K16="Capital Reserves",IF(AND(VALUE(RIGHT(D$97,2))&gt;='Data Input 2'!$Q16,VALUE(RIGHT(D$97,2))&lt;='Data Input 2'!$R16),'Data Input 2'!$W16,0),0)</f>
        <v>0</v>
      </c>
      <c r="E106" s="140">
        <f>IF('Data Input 2'!$K16="Capital Reserves",IF(AND(VALUE(RIGHT(E$97,2))&gt;='Data Input 2'!$Q16,VALUE(RIGHT(E$97,2))&lt;='Data Input 2'!$R16),'Data Input 2'!$W16,0),0)</f>
        <v>0</v>
      </c>
      <c r="F106" s="140">
        <f>IF('Data Input 2'!$K16="Capital Reserves",IF(AND(VALUE(RIGHT(F$97,2))&gt;='Data Input 2'!$Q16,VALUE(RIGHT(F$97,2))&lt;='Data Input 2'!$R16),'Data Input 2'!$W16,0),0)</f>
        <v>0</v>
      </c>
      <c r="G106" s="140">
        <f>IF('Data Input 2'!$K16="Capital Reserves",IF(AND(VALUE(RIGHT(G$97,2))&gt;='Data Input 2'!$Q16,VALUE(RIGHT(G$97,2))&lt;='Data Input 2'!$R16),'Data Input 2'!$W16,0),0)</f>
        <v>0</v>
      </c>
      <c r="H106" s="140">
        <f>IF('Data Input 2'!$K16="Capital Reserves",IF(AND(VALUE(RIGHT(H$97,2))&gt;='Data Input 2'!$Q16,VALUE(RIGHT(H$97,2))&lt;='Data Input 2'!$R16),'Data Input 2'!$W16,0),0)</f>
        <v>0</v>
      </c>
      <c r="I106" s="140">
        <f>IF('Data Input 2'!$K16="Capital Reserves",IF(AND(VALUE(RIGHT(I$97,2))&gt;='Data Input 2'!$Q16,VALUE(RIGHT(I$97,2))&lt;='Data Input 2'!$R16),'Data Input 2'!$W16,0),0)</f>
        <v>0</v>
      </c>
      <c r="J106" s="140">
        <f>IF('Data Input 2'!$K16="Capital Reserves",IF(AND(VALUE(RIGHT(J$97,2))&gt;='Data Input 2'!$Q16,VALUE(RIGHT(J$97,2))&lt;='Data Input 2'!$R16),'Data Input 2'!$W16,0),0)</f>
        <v>0</v>
      </c>
      <c r="K106" s="140">
        <f>IF('Data Input 2'!$K16="Capital Reserves",IF(AND(VALUE(RIGHT(K$97,2))&gt;='Data Input 2'!$Q16,VALUE(RIGHT(K$97,2))&lt;='Data Input 2'!$R16),'Data Input 2'!$W16,0),0)</f>
        <v>0</v>
      </c>
      <c r="L106" s="140">
        <f>IF('Data Input 2'!$K16="Capital Reserves",IF(AND(VALUE(RIGHT(L$97,2))&gt;='Data Input 2'!$Q16,VALUE(RIGHT(L$97,2))&lt;='Data Input 2'!$R16),'Data Input 2'!$W16,0),0)</f>
        <v>0</v>
      </c>
      <c r="M106" s="140">
        <f>IF('Data Input 2'!$K16="Capital Reserves",IF(AND(VALUE(RIGHT(M$97,2))&gt;='Data Input 2'!$Q16,VALUE(RIGHT(M$97,2))&lt;='Data Input 2'!$R16),'Data Input 2'!$W16,0),0)</f>
        <v>0</v>
      </c>
      <c r="N106" s="140">
        <f>IF('Data Input 2'!$K16="Capital Reserves",IF(AND(VALUE(RIGHT(N$97,2))&gt;='Data Input 2'!$Q16,VALUE(RIGHT(N$97,2))&lt;='Data Input 2'!$R16),'Data Input 2'!$W16,0),0)</f>
        <v>0</v>
      </c>
      <c r="O106" s="140">
        <f>IF('Data Input 2'!$K16="Capital Reserves",IF(AND(VALUE(RIGHT(O$97,2))&gt;='Data Input 2'!$Q16,VALUE(RIGHT(O$97,2))&lt;='Data Input 2'!$R16),'Data Input 2'!$W16,0),0)</f>
        <v>0</v>
      </c>
      <c r="P106" s="140">
        <f>IF('Data Input 2'!$K16="Capital Reserves",IF(AND(VALUE(RIGHT(P$97,2))&gt;='Data Input 2'!$Q16,VALUE(RIGHT(P$97,2))&lt;='Data Input 2'!$R16),'Data Input 2'!$W16,0),0)</f>
        <v>0</v>
      </c>
      <c r="Q106" s="140">
        <f>IF('Data Input 2'!$K16="Capital Reserves",IF(AND(VALUE(RIGHT(Q$97,2))&gt;='Data Input 2'!$Q16,VALUE(RIGHT(Q$97,2))&lt;='Data Input 2'!$R16),'Data Input 2'!$W16,0),0)</f>
        <v>0</v>
      </c>
      <c r="R106" s="140">
        <f>IF('Data Input 2'!$K16="Capital Reserves",IF(AND(VALUE(RIGHT(R$97,2))&gt;='Data Input 2'!$Q16,VALUE(RIGHT(R$97,2))&lt;='Data Input 2'!$R16),'Data Input 2'!$W16,0),0)</f>
        <v>0</v>
      </c>
      <c r="S106" s="140">
        <f>IF('Data Input 2'!$K16="Capital Reserves",IF(AND(VALUE(RIGHT(S$97,2))&gt;='Data Input 2'!$Q16,VALUE(RIGHT(S$97,2))&lt;='Data Input 2'!$R16),'Data Input 2'!$W16,0),0)</f>
        <v>0</v>
      </c>
      <c r="T106" s="140">
        <f>IF('Data Input 2'!$K16="Capital Reserves",IF(AND(VALUE(RIGHT(T$97,2))&gt;='Data Input 2'!$Q16,VALUE(RIGHT(T$97,2))&lt;='Data Input 2'!$R16),'Data Input 2'!$W16,0),0)</f>
        <v>0</v>
      </c>
      <c r="U106" s="140">
        <f>IF('Data Input 2'!$K16="Capital Reserves",IF(AND(VALUE(RIGHT(U$97,2))&gt;='Data Input 2'!$Q16,VALUE(RIGHT(U$97,2))&lt;='Data Input 2'!$R16),'Data Input 2'!$W16,0),0)</f>
        <v>0</v>
      </c>
      <c r="V106" s="140">
        <f>IF('Data Input 2'!$K16="Capital Reserves",IF(AND(VALUE(RIGHT(V$97,2))&gt;='Data Input 2'!$Q16,VALUE(RIGHT(V$97,2))&lt;='Data Input 2'!$R16),'Data Input 2'!$W16,0),0)</f>
        <v>0</v>
      </c>
      <c r="W106" s="140">
        <f>IF('Data Input 2'!$K16="Capital Reserves",IF(AND(VALUE(RIGHT(W$97,2))&gt;='Data Input 2'!$Q16,VALUE(RIGHT(W$97,2))&lt;='Data Input 2'!$R16),'Data Input 2'!$W16,0),0)</f>
        <v>0</v>
      </c>
      <c r="X106" s="176">
        <f>IF('Data Input 2'!$K16="Capital Reserves",IF(AND(VALUE(RIGHT(X$97,2))&gt;='Data Input 2'!$Q16,VALUE(RIGHT(X$97,2))&lt;='Data Input 2'!$R16),'Data Input 2'!$W16,0),0)</f>
        <v>0</v>
      </c>
      <c r="Y106" s="176">
        <f>IF('Data Input 2'!$K16="Capital Reserves",IF(AND(VALUE(RIGHT(Y$97,2))&gt;='Data Input 2'!$Q16,VALUE(RIGHT(Y$97,2))&lt;='Data Input 2'!$R16),'Data Input 2'!$W16,0),0)</f>
        <v>0</v>
      </c>
      <c r="Z106" s="141">
        <f t="shared" si="51"/>
        <v>0</v>
      </c>
    </row>
    <row r="107" spans="2:26" ht="14.45" customHeight="1" x14ac:dyDescent="0.2">
      <c r="B107" s="196" t="str">
        <f>IF('Data Input 2'!B17&lt;&gt;0,'Data Input 2'!B17,"")</f>
        <v/>
      </c>
      <c r="C107" s="139"/>
      <c r="D107" s="140">
        <f>IF('Data Input 2'!$K17="Capital Reserves",IF(AND(VALUE(RIGHT(D$97,2))&gt;='Data Input 2'!$Q17,VALUE(RIGHT(D$97,2))&lt;='Data Input 2'!$R17),'Data Input 2'!$W17,0),0)</f>
        <v>0</v>
      </c>
      <c r="E107" s="140">
        <f>IF('Data Input 2'!$K17="Capital Reserves",IF(AND(VALUE(RIGHT(E$97,2))&gt;='Data Input 2'!$Q17,VALUE(RIGHT(E$97,2))&lt;='Data Input 2'!$R17),'Data Input 2'!$W17,0),0)</f>
        <v>0</v>
      </c>
      <c r="F107" s="140">
        <f>IF('Data Input 2'!$K17="Capital Reserves",IF(AND(VALUE(RIGHT(F$97,2))&gt;='Data Input 2'!$Q17,VALUE(RIGHT(F$97,2))&lt;='Data Input 2'!$R17),'Data Input 2'!$W17,0),0)</f>
        <v>0</v>
      </c>
      <c r="G107" s="140">
        <f>IF('Data Input 2'!$K17="Capital Reserves",IF(AND(VALUE(RIGHT(G$97,2))&gt;='Data Input 2'!$Q17,VALUE(RIGHT(G$97,2))&lt;='Data Input 2'!$R17),'Data Input 2'!$W17,0),0)</f>
        <v>0</v>
      </c>
      <c r="H107" s="140">
        <f>IF('Data Input 2'!$K17="Capital Reserves",IF(AND(VALUE(RIGHT(H$97,2))&gt;='Data Input 2'!$Q17,VALUE(RIGHT(H$97,2))&lt;='Data Input 2'!$R17),'Data Input 2'!$W17,0),0)</f>
        <v>0</v>
      </c>
      <c r="I107" s="140">
        <f>IF('Data Input 2'!$K17="Capital Reserves",IF(AND(VALUE(RIGHT(I$97,2))&gt;='Data Input 2'!$Q17,VALUE(RIGHT(I$97,2))&lt;='Data Input 2'!$R17),'Data Input 2'!$W17,0),0)</f>
        <v>0</v>
      </c>
      <c r="J107" s="140">
        <f>IF('Data Input 2'!$K17="Capital Reserves",IF(AND(VALUE(RIGHT(J$97,2))&gt;='Data Input 2'!$Q17,VALUE(RIGHT(J$97,2))&lt;='Data Input 2'!$R17),'Data Input 2'!$W17,0),0)</f>
        <v>0</v>
      </c>
      <c r="K107" s="140">
        <f>IF('Data Input 2'!$K17="Capital Reserves",IF(AND(VALUE(RIGHT(K$97,2))&gt;='Data Input 2'!$Q17,VALUE(RIGHT(K$97,2))&lt;='Data Input 2'!$R17),'Data Input 2'!$W17,0),0)</f>
        <v>0</v>
      </c>
      <c r="L107" s="140">
        <f>IF('Data Input 2'!$K17="Capital Reserves",IF(AND(VALUE(RIGHT(L$97,2))&gt;='Data Input 2'!$Q17,VALUE(RIGHT(L$97,2))&lt;='Data Input 2'!$R17),'Data Input 2'!$W17,0),0)</f>
        <v>0</v>
      </c>
      <c r="M107" s="140">
        <f>IF('Data Input 2'!$K17="Capital Reserves",IF(AND(VALUE(RIGHT(M$97,2))&gt;='Data Input 2'!$Q17,VALUE(RIGHT(M$97,2))&lt;='Data Input 2'!$R17),'Data Input 2'!$W17,0),0)</f>
        <v>0</v>
      </c>
      <c r="N107" s="140">
        <f>IF('Data Input 2'!$K17="Capital Reserves",IF(AND(VALUE(RIGHT(N$97,2))&gt;='Data Input 2'!$Q17,VALUE(RIGHT(N$97,2))&lt;='Data Input 2'!$R17),'Data Input 2'!$W17,0),0)</f>
        <v>0</v>
      </c>
      <c r="O107" s="140">
        <f>IF('Data Input 2'!$K17="Capital Reserves",IF(AND(VALUE(RIGHT(O$97,2))&gt;='Data Input 2'!$Q17,VALUE(RIGHT(O$97,2))&lt;='Data Input 2'!$R17),'Data Input 2'!$W17,0),0)</f>
        <v>0</v>
      </c>
      <c r="P107" s="140">
        <f>IF('Data Input 2'!$K17="Capital Reserves",IF(AND(VALUE(RIGHT(P$97,2))&gt;='Data Input 2'!$Q17,VALUE(RIGHT(P$97,2))&lt;='Data Input 2'!$R17),'Data Input 2'!$W17,0),0)</f>
        <v>0</v>
      </c>
      <c r="Q107" s="140">
        <f>IF('Data Input 2'!$K17="Capital Reserves",IF(AND(VALUE(RIGHT(Q$97,2))&gt;='Data Input 2'!$Q17,VALUE(RIGHT(Q$97,2))&lt;='Data Input 2'!$R17),'Data Input 2'!$W17,0),0)</f>
        <v>0</v>
      </c>
      <c r="R107" s="140">
        <f>IF('Data Input 2'!$K17="Capital Reserves",IF(AND(VALUE(RIGHT(R$97,2))&gt;='Data Input 2'!$Q17,VALUE(RIGHT(R$97,2))&lt;='Data Input 2'!$R17),'Data Input 2'!$W17,0),0)</f>
        <v>0</v>
      </c>
      <c r="S107" s="140">
        <f>IF('Data Input 2'!$K17="Capital Reserves",IF(AND(VALUE(RIGHT(S$97,2))&gt;='Data Input 2'!$Q17,VALUE(RIGHT(S$97,2))&lt;='Data Input 2'!$R17),'Data Input 2'!$W17,0),0)</f>
        <v>0</v>
      </c>
      <c r="T107" s="140">
        <f>IF('Data Input 2'!$K17="Capital Reserves",IF(AND(VALUE(RIGHT(T$97,2))&gt;='Data Input 2'!$Q17,VALUE(RIGHT(T$97,2))&lt;='Data Input 2'!$R17),'Data Input 2'!$W17,0),0)</f>
        <v>0</v>
      </c>
      <c r="U107" s="140">
        <f>IF('Data Input 2'!$K17="Capital Reserves",IF(AND(VALUE(RIGHT(U$97,2))&gt;='Data Input 2'!$Q17,VALUE(RIGHT(U$97,2))&lt;='Data Input 2'!$R17),'Data Input 2'!$W17,0),0)</f>
        <v>0</v>
      </c>
      <c r="V107" s="140">
        <f>IF('Data Input 2'!$K17="Capital Reserves",IF(AND(VALUE(RIGHT(V$97,2))&gt;='Data Input 2'!$Q17,VALUE(RIGHT(V$97,2))&lt;='Data Input 2'!$R17),'Data Input 2'!$W17,0),0)</f>
        <v>0</v>
      </c>
      <c r="W107" s="140">
        <f>IF('Data Input 2'!$K17="Capital Reserves",IF(AND(VALUE(RIGHT(W$97,2))&gt;='Data Input 2'!$Q17,VALUE(RIGHT(W$97,2))&lt;='Data Input 2'!$R17),'Data Input 2'!$W17,0),0)</f>
        <v>0</v>
      </c>
      <c r="X107" s="176">
        <f>IF('Data Input 2'!$K17="Capital Reserves",IF(AND(VALUE(RIGHT(X$97,2))&gt;='Data Input 2'!$Q17,VALUE(RIGHT(X$97,2))&lt;='Data Input 2'!$R17),'Data Input 2'!$W17,0),0)</f>
        <v>0</v>
      </c>
      <c r="Y107" s="176">
        <f>IF('Data Input 2'!$K17="Capital Reserves",IF(AND(VALUE(RIGHT(Y$97,2))&gt;='Data Input 2'!$Q17,VALUE(RIGHT(Y$97,2))&lt;='Data Input 2'!$R17),'Data Input 2'!$W17,0),0)</f>
        <v>0</v>
      </c>
      <c r="Z107" s="141">
        <f t="shared" si="51"/>
        <v>0</v>
      </c>
    </row>
    <row r="108" spans="2:26" ht="14.45" customHeight="1" x14ac:dyDescent="0.2">
      <c r="B108" s="196" t="str">
        <f>IF('Data Input 2'!B18&lt;&gt;0,'Data Input 2'!B18,"")</f>
        <v/>
      </c>
      <c r="C108" s="139"/>
      <c r="D108" s="140">
        <f>IF('Data Input 2'!$K18="Capital Reserves",IF(AND(VALUE(RIGHT(D$97,2))&gt;='Data Input 2'!$Q18,VALUE(RIGHT(D$97,2))&lt;='Data Input 2'!$R18),'Data Input 2'!$W18,0),0)</f>
        <v>0</v>
      </c>
      <c r="E108" s="140">
        <f>IF('Data Input 2'!$K18="Capital Reserves",IF(AND(VALUE(RIGHT(E$97,2))&gt;='Data Input 2'!$Q18,VALUE(RIGHT(E$97,2))&lt;='Data Input 2'!$R18),'Data Input 2'!$W18,0),0)</f>
        <v>0</v>
      </c>
      <c r="F108" s="140">
        <f>IF('Data Input 2'!$K18="Capital Reserves",IF(AND(VALUE(RIGHT(F$97,2))&gt;='Data Input 2'!$Q18,VALUE(RIGHT(F$97,2))&lt;='Data Input 2'!$R18),'Data Input 2'!$W18,0),0)</f>
        <v>0</v>
      </c>
      <c r="G108" s="140">
        <f>IF('Data Input 2'!$K18="Capital Reserves",IF(AND(VALUE(RIGHT(G$97,2))&gt;='Data Input 2'!$Q18,VALUE(RIGHT(G$97,2))&lt;='Data Input 2'!$R18),'Data Input 2'!$W18,0),0)</f>
        <v>0</v>
      </c>
      <c r="H108" s="140">
        <f>IF('Data Input 2'!$K18="Capital Reserves",IF(AND(VALUE(RIGHT(H$97,2))&gt;='Data Input 2'!$Q18,VALUE(RIGHT(H$97,2))&lt;='Data Input 2'!$R18),'Data Input 2'!$W18,0),0)</f>
        <v>0</v>
      </c>
      <c r="I108" s="140">
        <f>IF('Data Input 2'!$K18="Capital Reserves",IF(AND(VALUE(RIGHT(I$97,2))&gt;='Data Input 2'!$Q18,VALUE(RIGHT(I$97,2))&lt;='Data Input 2'!$R18),'Data Input 2'!$W18,0),0)</f>
        <v>0</v>
      </c>
      <c r="J108" s="140">
        <f>IF('Data Input 2'!$K18="Capital Reserves",IF(AND(VALUE(RIGHT(J$97,2))&gt;='Data Input 2'!$Q18,VALUE(RIGHT(J$97,2))&lt;='Data Input 2'!$R18),'Data Input 2'!$W18,0),0)</f>
        <v>0</v>
      </c>
      <c r="K108" s="140">
        <f>IF('Data Input 2'!$K18="Capital Reserves",IF(AND(VALUE(RIGHT(K$97,2))&gt;='Data Input 2'!$Q18,VALUE(RIGHT(K$97,2))&lt;='Data Input 2'!$R18),'Data Input 2'!$W18,0),0)</f>
        <v>0</v>
      </c>
      <c r="L108" s="140">
        <f>IF('Data Input 2'!$K18="Capital Reserves",IF(AND(VALUE(RIGHT(L$97,2))&gt;='Data Input 2'!$Q18,VALUE(RIGHT(L$97,2))&lt;='Data Input 2'!$R18),'Data Input 2'!$W18,0),0)</f>
        <v>0</v>
      </c>
      <c r="M108" s="140">
        <f>IF('Data Input 2'!$K18="Capital Reserves",IF(AND(VALUE(RIGHT(M$97,2))&gt;='Data Input 2'!$Q18,VALUE(RIGHT(M$97,2))&lt;='Data Input 2'!$R18),'Data Input 2'!$W18,0),0)</f>
        <v>0</v>
      </c>
      <c r="N108" s="140">
        <f>IF('Data Input 2'!$K18="Capital Reserves",IF(AND(VALUE(RIGHT(N$97,2))&gt;='Data Input 2'!$Q18,VALUE(RIGHT(N$97,2))&lt;='Data Input 2'!$R18),'Data Input 2'!$W18,0),0)</f>
        <v>0</v>
      </c>
      <c r="O108" s="140">
        <f>IF('Data Input 2'!$K18="Capital Reserves",IF(AND(VALUE(RIGHT(O$97,2))&gt;='Data Input 2'!$Q18,VALUE(RIGHT(O$97,2))&lt;='Data Input 2'!$R18),'Data Input 2'!$W18,0),0)</f>
        <v>0</v>
      </c>
      <c r="P108" s="140">
        <f>IF('Data Input 2'!$K18="Capital Reserves",IF(AND(VALUE(RIGHT(P$97,2))&gt;='Data Input 2'!$Q18,VALUE(RIGHT(P$97,2))&lt;='Data Input 2'!$R18),'Data Input 2'!$W18,0),0)</f>
        <v>0</v>
      </c>
      <c r="Q108" s="140">
        <f>IF('Data Input 2'!$K18="Capital Reserves",IF(AND(VALUE(RIGHT(Q$97,2))&gt;='Data Input 2'!$Q18,VALUE(RIGHT(Q$97,2))&lt;='Data Input 2'!$R18),'Data Input 2'!$W18,0),0)</f>
        <v>0</v>
      </c>
      <c r="R108" s="140">
        <f>IF('Data Input 2'!$K18="Capital Reserves",IF(AND(VALUE(RIGHT(R$97,2))&gt;='Data Input 2'!$Q18,VALUE(RIGHT(R$97,2))&lt;='Data Input 2'!$R18),'Data Input 2'!$W18,0),0)</f>
        <v>0</v>
      </c>
      <c r="S108" s="140">
        <f>IF('Data Input 2'!$K18="Capital Reserves",IF(AND(VALUE(RIGHT(S$97,2))&gt;='Data Input 2'!$Q18,VALUE(RIGHT(S$97,2))&lt;='Data Input 2'!$R18),'Data Input 2'!$W18,0),0)</f>
        <v>0</v>
      </c>
      <c r="T108" s="140">
        <f>IF('Data Input 2'!$K18="Capital Reserves",IF(AND(VALUE(RIGHT(T$97,2))&gt;='Data Input 2'!$Q18,VALUE(RIGHT(T$97,2))&lt;='Data Input 2'!$R18),'Data Input 2'!$W18,0),0)</f>
        <v>0</v>
      </c>
      <c r="U108" s="140">
        <f>IF('Data Input 2'!$K18="Capital Reserves",IF(AND(VALUE(RIGHT(U$97,2))&gt;='Data Input 2'!$Q18,VALUE(RIGHT(U$97,2))&lt;='Data Input 2'!$R18),'Data Input 2'!$W18,0),0)</f>
        <v>0</v>
      </c>
      <c r="V108" s="140">
        <f>IF('Data Input 2'!$K18="Capital Reserves",IF(AND(VALUE(RIGHT(V$97,2))&gt;='Data Input 2'!$Q18,VALUE(RIGHT(V$97,2))&lt;='Data Input 2'!$R18),'Data Input 2'!$W18,0),0)</f>
        <v>0</v>
      </c>
      <c r="W108" s="140">
        <f>IF('Data Input 2'!$K18="Capital Reserves",IF(AND(VALUE(RIGHT(W$97,2))&gt;='Data Input 2'!$Q18,VALUE(RIGHT(W$97,2))&lt;='Data Input 2'!$R18),'Data Input 2'!$W18,0),0)</f>
        <v>0</v>
      </c>
      <c r="X108" s="176">
        <f>IF('Data Input 2'!$K18="Capital Reserves",IF(AND(VALUE(RIGHT(X$97,2))&gt;='Data Input 2'!$Q18,VALUE(RIGHT(X$97,2))&lt;='Data Input 2'!$R18),'Data Input 2'!$W18,0),0)</f>
        <v>0</v>
      </c>
      <c r="Y108" s="176">
        <f>IF('Data Input 2'!$K18="Capital Reserves",IF(AND(VALUE(RIGHT(Y$97,2))&gt;='Data Input 2'!$Q18,VALUE(RIGHT(Y$97,2))&lt;='Data Input 2'!$R18),'Data Input 2'!$W18,0),0)</f>
        <v>0</v>
      </c>
      <c r="Z108" s="141">
        <f t="shared" si="51"/>
        <v>0</v>
      </c>
    </row>
    <row r="109" spans="2:26" ht="14.45" customHeight="1" x14ac:dyDescent="0.2">
      <c r="B109" s="196" t="str">
        <f>IF('Data Input 2'!B19&lt;&gt;0,'Data Input 2'!B19,"")</f>
        <v/>
      </c>
      <c r="C109" s="139"/>
      <c r="D109" s="140">
        <f>IF('Data Input 2'!$K19="Capital Reserves",IF(AND(VALUE(RIGHT(D$97,2))&gt;='Data Input 2'!$Q19,VALUE(RIGHT(D$97,2))&lt;='Data Input 2'!$R19),'Data Input 2'!$W19,0),0)</f>
        <v>0</v>
      </c>
      <c r="E109" s="140">
        <f>IF('Data Input 2'!$K19="Capital Reserves",IF(AND(VALUE(RIGHT(E$97,2))&gt;='Data Input 2'!$Q19,VALUE(RIGHT(E$97,2))&lt;='Data Input 2'!$R19),'Data Input 2'!$W19,0),0)</f>
        <v>0</v>
      </c>
      <c r="F109" s="140">
        <f>IF('Data Input 2'!$K19="Capital Reserves",IF(AND(VALUE(RIGHT(F$97,2))&gt;='Data Input 2'!$Q19,VALUE(RIGHT(F$97,2))&lt;='Data Input 2'!$R19),'Data Input 2'!$W19,0),0)</f>
        <v>0</v>
      </c>
      <c r="G109" s="140">
        <f>IF('Data Input 2'!$K19="Capital Reserves",IF(AND(VALUE(RIGHT(G$97,2))&gt;='Data Input 2'!$Q19,VALUE(RIGHT(G$97,2))&lt;='Data Input 2'!$R19),'Data Input 2'!$W19,0),0)</f>
        <v>0</v>
      </c>
      <c r="H109" s="140">
        <f>IF('Data Input 2'!$K19="Capital Reserves",IF(AND(VALUE(RIGHT(H$97,2))&gt;='Data Input 2'!$Q19,VALUE(RIGHT(H$97,2))&lt;='Data Input 2'!$R19),'Data Input 2'!$W19,0),0)</f>
        <v>0</v>
      </c>
      <c r="I109" s="140">
        <f>IF('Data Input 2'!$K19="Capital Reserves",IF(AND(VALUE(RIGHT(I$97,2))&gt;='Data Input 2'!$Q19,VALUE(RIGHT(I$97,2))&lt;='Data Input 2'!$R19),'Data Input 2'!$W19,0),0)</f>
        <v>0</v>
      </c>
      <c r="J109" s="140">
        <f>IF('Data Input 2'!$K19="Capital Reserves",IF(AND(VALUE(RIGHT(J$97,2))&gt;='Data Input 2'!$Q19,VALUE(RIGHT(J$97,2))&lt;='Data Input 2'!$R19),'Data Input 2'!$W19,0),0)</f>
        <v>0</v>
      </c>
      <c r="K109" s="140">
        <f>IF('Data Input 2'!$K19="Capital Reserves",IF(AND(VALUE(RIGHT(K$97,2))&gt;='Data Input 2'!$Q19,VALUE(RIGHT(K$97,2))&lt;='Data Input 2'!$R19),'Data Input 2'!$W19,0),0)</f>
        <v>0</v>
      </c>
      <c r="L109" s="140">
        <f>IF('Data Input 2'!$K19="Capital Reserves",IF(AND(VALUE(RIGHT(L$97,2))&gt;='Data Input 2'!$Q19,VALUE(RIGHT(L$97,2))&lt;='Data Input 2'!$R19),'Data Input 2'!$W19,0),0)</f>
        <v>0</v>
      </c>
      <c r="M109" s="140">
        <f>IF('Data Input 2'!$K19="Capital Reserves",IF(AND(VALUE(RIGHT(M$97,2))&gt;='Data Input 2'!$Q19,VALUE(RIGHT(M$97,2))&lt;='Data Input 2'!$R19),'Data Input 2'!$W19,0),0)</f>
        <v>0</v>
      </c>
      <c r="N109" s="140">
        <f>IF('Data Input 2'!$K19="Capital Reserves",IF(AND(VALUE(RIGHT(N$97,2))&gt;='Data Input 2'!$Q19,VALUE(RIGHT(N$97,2))&lt;='Data Input 2'!$R19),'Data Input 2'!$W19,0),0)</f>
        <v>0</v>
      </c>
      <c r="O109" s="140">
        <f>IF('Data Input 2'!$K19="Capital Reserves",IF(AND(VALUE(RIGHT(O$97,2))&gt;='Data Input 2'!$Q19,VALUE(RIGHT(O$97,2))&lt;='Data Input 2'!$R19),'Data Input 2'!$W19,0),0)</f>
        <v>0</v>
      </c>
      <c r="P109" s="140">
        <f>IF('Data Input 2'!$K19="Capital Reserves",IF(AND(VALUE(RIGHT(P$97,2))&gt;='Data Input 2'!$Q19,VALUE(RIGHT(P$97,2))&lt;='Data Input 2'!$R19),'Data Input 2'!$W19,0),0)</f>
        <v>0</v>
      </c>
      <c r="Q109" s="140">
        <f>IF('Data Input 2'!$K19="Capital Reserves",IF(AND(VALUE(RIGHT(Q$97,2))&gt;='Data Input 2'!$Q19,VALUE(RIGHT(Q$97,2))&lt;='Data Input 2'!$R19),'Data Input 2'!$W19,0),0)</f>
        <v>0</v>
      </c>
      <c r="R109" s="140">
        <f>IF('Data Input 2'!$K19="Capital Reserves",IF(AND(VALUE(RIGHT(R$97,2))&gt;='Data Input 2'!$Q19,VALUE(RIGHT(R$97,2))&lt;='Data Input 2'!$R19),'Data Input 2'!$W19,0),0)</f>
        <v>0</v>
      </c>
      <c r="S109" s="140">
        <f>IF('Data Input 2'!$K19="Capital Reserves",IF(AND(VALUE(RIGHT(S$97,2))&gt;='Data Input 2'!$Q19,VALUE(RIGHT(S$97,2))&lt;='Data Input 2'!$R19),'Data Input 2'!$W19,0),0)</f>
        <v>0</v>
      </c>
      <c r="T109" s="140">
        <f>IF('Data Input 2'!$K19="Capital Reserves",IF(AND(VALUE(RIGHT(T$97,2))&gt;='Data Input 2'!$Q19,VALUE(RIGHT(T$97,2))&lt;='Data Input 2'!$R19),'Data Input 2'!$W19,0),0)</f>
        <v>0</v>
      </c>
      <c r="U109" s="140">
        <f>IF('Data Input 2'!$K19="Capital Reserves",IF(AND(VALUE(RIGHT(U$97,2))&gt;='Data Input 2'!$Q19,VALUE(RIGHT(U$97,2))&lt;='Data Input 2'!$R19),'Data Input 2'!$W19,0),0)</f>
        <v>0</v>
      </c>
      <c r="V109" s="140">
        <f>IF('Data Input 2'!$K19="Capital Reserves",IF(AND(VALUE(RIGHT(V$97,2))&gt;='Data Input 2'!$Q19,VALUE(RIGHT(V$97,2))&lt;='Data Input 2'!$R19),'Data Input 2'!$W19,0),0)</f>
        <v>0</v>
      </c>
      <c r="W109" s="140">
        <f>IF('Data Input 2'!$K19="Capital Reserves",IF(AND(VALUE(RIGHT(W$97,2))&gt;='Data Input 2'!$Q19,VALUE(RIGHT(W$97,2))&lt;='Data Input 2'!$R19),'Data Input 2'!$W19,0),0)</f>
        <v>0</v>
      </c>
      <c r="X109" s="176">
        <f>IF('Data Input 2'!$K19="Capital Reserves",IF(AND(VALUE(RIGHT(X$97,2))&gt;='Data Input 2'!$Q19,VALUE(RIGHT(X$97,2))&lt;='Data Input 2'!$R19),'Data Input 2'!$W19,0),0)</f>
        <v>0</v>
      </c>
      <c r="Y109" s="176">
        <f>IF('Data Input 2'!$K19="Capital Reserves",IF(AND(VALUE(RIGHT(Y$97,2))&gt;='Data Input 2'!$Q19,VALUE(RIGHT(Y$97,2))&lt;='Data Input 2'!$R19),'Data Input 2'!$W19,0),0)</f>
        <v>0</v>
      </c>
      <c r="Z109" s="141">
        <f t="shared" si="51"/>
        <v>0</v>
      </c>
    </row>
    <row r="110" spans="2:26" ht="14.45" customHeight="1" x14ac:dyDescent="0.2">
      <c r="B110" s="196" t="str">
        <f>IF('Data Input 2'!B20&lt;&gt;0,'Data Input 2'!B20,"")</f>
        <v/>
      </c>
      <c r="C110" s="139"/>
      <c r="D110" s="140">
        <f>IF('Data Input 2'!$K20="Capital Reserves",IF(AND(VALUE(RIGHT(D$97,2))&gt;='Data Input 2'!$Q20,VALUE(RIGHT(D$97,2))&lt;='Data Input 2'!$R20),'Data Input 2'!$W20,0),0)</f>
        <v>0</v>
      </c>
      <c r="E110" s="140">
        <f>IF('Data Input 2'!$K20="Capital Reserves",IF(AND(VALUE(RIGHT(E$97,2))&gt;='Data Input 2'!$Q20,VALUE(RIGHT(E$97,2))&lt;='Data Input 2'!$R20),'Data Input 2'!$W20,0),0)</f>
        <v>0</v>
      </c>
      <c r="F110" s="140">
        <f>IF('Data Input 2'!$K20="Capital Reserves",IF(AND(VALUE(RIGHT(F$97,2))&gt;='Data Input 2'!$Q20,VALUE(RIGHT(F$97,2))&lt;='Data Input 2'!$R20),'Data Input 2'!$W20,0),0)</f>
        <v>0</v>
      </c>
      <c r="G110" s="140">
        <f>IF('Data Input 2'!$K20="Capital Reserves",IF(AND(VALUE(RIGHT(G$97,2))&gt;='Data Input 2'!$Q20,VALUE(RIGHT(G$97,2))&lt;='Data Input 2'!$R20),'Data Input 2'!$W20,0),0)</f>
        <v>0</v>
      </c>
      <c r="H110" s="140">
        <f>IF('Data Input 2'!$K20="Capital Reserves",IF(AND(VALUE(RIGHT(H$97,2))&gt;='Data Input 2'!$Q20,VALUE(RIGHT(H$97,2))&lt;='Data Input 2'!$R20),'Data Input 2'!$W20,0),0)</f>
        <v>0</v>
      </c>
      <c r="I110" s="140">
        <f>IF('Data Input 2'!$K20="Capital Reserves",IF(AND(VALUE(RIGHT(I$97,2))&gt;='Data Input 2'!$Q20,VALUE(RIGHT(I$97,2))&lt;='Data Input 2'!$R20),'Data Input 2'!$W20,0),0)</f>
        <v>0</v>
      </c>
      <c r="J110" s="140">
        <f>IF('Data Input 2'!$K20="Capital Reserves",IF(AND(VALUE(RIGHT(J$97,2))&gt;='Data Input 2'!$Q20,VALUE(RIGHT(J$97,2))&lt;='Data Input 2'!$R20),'Data Input 2'!$W20,0),0)</f>
        <v>0</v>
      </c>
      <c r="K110" s="140">
        <f>IF('Data Input 2'!$K20="Capital Reserves",IF(AND(VALUE(RIGHT(K$97,2))&gt;='Data Input 2'!$Q20,VALUE(RIGHT(K$97,2))&lt;='Data Input 2'!$R20),'Data Input 2'!$W20,0),0)</f>
        <v>0</v>
      </c>
      <c r="L110" s="140">
        <f>IF('Data Input 2'!$K20="Capital Reserves",IF(AND(VALUE(RIGHT(L$97,2))&gt;='Data Input 2'!$Q20,VALUE(RIGHT(L$97,2))&lt;='Data Input 2'!$R20),'Data Input 2'!$W20,0),0)</f>
        <v>0</v>
      </c>
      <c r="M110" s="140">
        <f>IF('Data Input 2'!$K20="Capital Reserves",IF(AND(VALUE(RIGHT(M$97,2))&gt;='Data Input 2'!$Q20,VALUE(RIGHT(M$97,2))&lt;='Data Input 2'!$R20),'Data Input 2'!$W20,0),0)</f>
        <v>0</v>
      </c>
      <c r="N110" s="140">
        <f>IF('Data Input 2'!$K20="Capital Reserves",IF(AND(VALUE(RIGHT(N$97,2))&gt;='Data Input 2'!$Q20,VALUE(RIGHT(N$97,2))&lt;='Data Input 2'!$R20),'Data Input 2'!$W20,0),0)</f>
        <v>0</v>
      </c>
      <c r="O110" s="140">
        <f>IF('Data Input 2'!$K20="Capital Reserves",IF(AND(VALUE(RIGHT(O$97,2))&gt;='Data Input 2'!$Q20,VALUE(RIGHT(O$97,2))&lt;='Data Input 2'!$R20),'Data Input 2'!$W20,0),0)</f>
        <v>0</v>
      </c>
      <c r="P110" s="140">
        <f>IF('Data Input 2'!$K20="Capital Reserves",IF(AND(VALUE(RIGHT(P$97,2))&gt;='Data Input 2'!$Q20,VALUE(RIGHT(P$97,2))&lt;='Data Input 2'!$R20),'Data Input 2'!$W20,0),0)</f>
        <v>0</v>
      </c>
      <c r="Q110" s="140">
        <f>IF('Data Input 2'!$K20="Capital Reserves",IF(AND(VALUE(RIGHT(Q$97,2))&gt;='Data Input 2'!$Q20,VALUE(RIGHT(Q$97,2))&lt;='Data Input 2'!$R20),'Data Input 2'!$W20,0),0)</f>
        <v>0</v>
      </c>
      <c r="R110" s="140">
        <f>IF('Data Input 2'!$K20="Capital Reserves",IF(AND(VALUE(RIGHT(R$97,2))&gt;='Data Input 2'!$Q20,VALUE(RIGHT(R$97,2))&lt;='Data Input 2'!$R20),'Data Input 2'!$W20,0),0)</f>
        <v>0</v>
      </c>
      <c r="S110" s="140">
        <f>IF('Data Input 2'!$K20="Capital Reserves",IF(AND(VALUE(RIGHT(S$97,2))&gt;='Data Input 2'!$Q20,VALUE(RIGHT(S$97,2))&lt;='Data Input 2'!$R20),'Data Input 2'!$W20,0),0)</f>
        <v>0</v>
      </c>
      <c r="T110" s="140">
        <f>IF('Data Input 2'!$K20="Capital Reserves",IF(AND(VALUE(RIGHT(T$97,2))&gt;='Data Input 2'!$Q20,VALUE(RIGHT(T$97,2))&lt;='Data Input 2'!$R20),'Data Input 2'!$W20,0),0)</f>
        <v>0</v>
      </c>
      <c r="U110" s="140">
        <f>IF('Data Input 2'!$K20="Capital Reserves",IF(AND(VALUE(RIGHT(U$97,2))&gt;='Data Input 2'!$Q20,VALUE(RIGHT(U$97,2))&lt;='Data Input 2'!$R20),'Data Input 2'!$W20,0),0)</f>
        <v>0</v>
      </c>
      <c r="V110" s="140">
        <f>IF('Data Input 2'!$K20="Capital Reserves",IF(AND(VALUE(RIGHT(V$97,2))&gt;='Data Input 2'!$Q20,VALUE(RIGHT(V$97,2))&lt;='Data Input 2'!$R20),'Data Input 2'!$W20,0),0)</f>
        <v>0</v>
      </c>
      <c r="W110" s="140">
        <f>IF('Data Input 2'!$K20="Capital Reserves",IF(AND(VALUE(RIGHT(W$97,2))&gt;='Data Input 2'!$Q20,VALUE(RIGHT(W$97,2))&lt;='Data Input 2'!$R20),'Data Input 2'!$W20,0),0)</f>
        <v>0</v>
      </c>
      <c r="X110" s="176">
        <f>IF('Data Input 2'!$K20="Capital Reserves",IF(AND(VALUE(RIGHT(X$97,2))&gt;='Data Input 2'!$Q20,VALUE(RIGHT(X$97,2))&lt;='Data Input 2'!$R20),'Data Input 2'!$W20,0),0)</f>
        <v>0</v>
      </c>
      <c r="Y110" s="176">
        <f>IF('Data Input 2'!$K20="Capital Reserves",IF(AND(VALUE(RIGHT(Y$97,2))&gt;='Data Input 2'!$Q20,VALUE(RIGHT(Y$97,2))&lt;='Data Input 2'!$R20),'Data Input 2'!$W20,0),0)</f>
        <v>0</v>
      </c>
      <c r="Z110" s="141">
        <f t="shared" si="51"/>
        <v>0</v>
      </c>
    </row>
    <row r="111" spans="2:26" ht="14.45" customHeight="1" x14ac:dyDescent="0.2">
      <c r="B111" s="196" t="str">
        <f>IF('Data Input 2'!B21&lt;&gt;0,'Data Input 2'!B21,"")</f>
        <v/>
      </c>
      <c r="C111" s="139"/>
      <c r="D111" s="140">
        <f>IF('Data Input 2'!$K21="Capital Reserves",IF(AND(VALUE(RIGHT(D$97,2))&gt;='Data Input 2'!$Q21,VALUE(RIGHT(D$97,2))&lt;='Data Input 2'!$R21),'Data Input 2'!$W21,0),0)</f>
        <v>0</v>
      </c>
      <c r="E111" s="140">
        <f>IF('Data Input 2'!$K21="Capital Reserves",IF(AND(VALUE(RIGHT(E$97,2))&gt;='Data Input 2'!$Q21,VALUE(RIGHT(E$97,2))&lt;='Data Input 2'!$R21),'Data Input 2'!$W21,0),0)</f>
        <v>0</v>
      </c>
      <c r="F111" s="140">
        <f>IF('Data Input 2'!$K21="Capital Reserves",IF(AND(VALUE(RIGHT(F$97,2))&gt;='Data Input 2'!$Q21,VALUE(RIGHT(F$97,2))&lt;='Data Input 2'!$R21),'Data Input 2'!$W21,0),0)</f>
        <v>0</v>
      </c>
      <c r="G111" s="140">
        <f>IF('Data Input 2'!$K21="Capital Reserves",IF(AND(VALUE(RIGHT(G$97,2))&gt;='Data Input 2'!$Q21,VALUE(RIGHT(G$97,2))&lt;='Data Input 2'!$R21),'Data Input 2'!$W21,0),0)</f>
        <v>0</v>
      </c>
      <c r="H111" s="140">
        <f>IF('Data Input 2'!$K21="Capital Reserves",IF(AND(VALUE(RIGHT(H$97,2))&gt;='Data Input 2'!$Q21,VALUE(RIGHT(H$97,2))&lt;='Data Input 2'!$R21),'Data Input 2'!$W21,0),0)</f>
        <v>0</v>
      </c>
      <c r="I111" s="140">
        <f>IF('Data Input 2'!$K21="Capital Reserves",IF(AND(VALUE(RIGHT(I$97,2))&gt;='Data Input 2'!$Q21,VALUE(RIGHT(I$97,2))&lt;='Data Input 2'!$R21),'Data Input 2'!$W21,0),0)</f>
        <v>0</v>
      </c>
      <c r="J111" s="140">
        <f>IF('Data Input 2'!$K21="Capital Reserves",IF(AND(VALUE(RIGHT(J$97,2))&gt;='Data Input 2'!$Q21,VALUE(RIGHT(J$97,2))&lt;='Data Input 2'!$R21),'Data Input 2'!$W21,0),0)</f>
        <v>0</v>
      </c>
      <c r="K111" s="140">
        <f>IF('Data Input 2'!$K21="Capital Reserves",IF(AND(VALUE(RIGHT(K$97,2))&gt;='Data Input 2'!$Q21,VALUE(RIGHT(K$97,2))&lt;='Data Input 2'!$R21),'Data Input 2'!$W21,0),0)</f>
        <v>0</v>
      </c>
      <c r="L111" s="140">
        <f>IF('Data Input 2'!$K21="Capital Reserves",IF(AND(VALUE(RIGHT(L$97,2))&gt;='Data Input 2'!$Q21,VALUE(RIGHT(L$97,2))&lt;='Data Input 2'!$R21),'Data Input 2'!$W21,0),0)</f>
        <v>0</v>
      </c>
      <c r="M111" s="140">
        <f>IF('Data Input 2'!$K21="Capital Reserves",IF(AND(VALUE(RIGHT(M$97,2))&gt;='Data Input 2'!$Q21,VALUE(RIGHT(M$97,2))&lt;='Data Input 2'!$R21),'Data Input 2'!$W21,0),0)</f>
        <v>0</v>
      </c>
      <c r="N111" s="140">
        <f>IF('Data Input 2'!$K21="Capital Reserves",IF(AND(VALUE(RIGHT(N$97,2))&gt;='Data Input 2'!$Q21,VALUE(RIGHT(N$97,2))&lt;='Data Input 2'!$R21),'Data Input 2'!$W21,0),0)</f>
        <v>0</v>
      </c>
      <c r="O111" s="140">
        <f>IF('Data Input 2'!$K21="Capital Reserves",IF(AND(VALUE(RIGHT(O$97,2))&gt;='Data Input 2'!$Q21,VALUE(RIGHT(O$97,2))&lt;='Data Input 2'!$R21),'Data Input 2'!$W21,0),0)</f>
        <v>0</v>
      </c>
      <c r="P111" s="140">
        <f>IF('Data Input 2'!$K21="Capital Reserves",IF(AND(VALUE(RIGHT(P$97,2))&gt;='Data Input 2'!$Q21,VALUE(RIGHT(P$97,2))&lt;='Data Input 2'!$R21),'Data Input 2'!$W21,0),0)</f>
        <v>0</v>
      </c>
      <c r="Q111" s="140">
        <f>IF('Data Input 2'!$K21="Capital Reserves",IF(AND(VALUE(RIGHT(Q$97,2))&gt;='Data Input 2'!$Q21,VALUE(RIGHT(Q$97,2))&lt;='Data Input 2'!$R21),'Data Input 2'!$W21,0),0)</f>
        <v>0</v>
      </c>
      <c r="R111" s="140">
        <f>IF('Data Input 2'!$K21="Capital Reserves",IF(AND(VALUE(RIGHT(R$97,2))&gt;='Data Input 2'!$Q21,VALUE(RIGHT(R$97,2))&lt;='Data Input 2'!$R21),'Data Input 2'!$W21,0),0)</f>
        <v>0</v>
      </c>
      <c r="S111" s="140">
        <f>IF('Data Input 2'!$K21="Capital Reserves",IF(AND(VALUE(RIGHT(S$97,2))&gt;='Data Input 2'!$Q21,VALUE(RIGHT(S$97,2))&lt;='Data Input 2'!$R21),'Data Input 2'!$W21,0),0)</f>
        <v>0</v>
      </c>
      <c r="T111" s="140">
        <f>IF('Data Input 2'!$K21="Capital Reserves",IF(AND(VALUE(RIGHT(T$97,2))&gt;='Data Input 2'!$Q21,VALUE(RIGHT(T$97,2))&lt;='Data Input 2'!$R21),'Data Input 2'!$W21,0),0)</f>
        <v>0</v>
      </c>
      <c r="U111" s="140">
        <f>IF('Data Input 2'!$K21="Capital Reserves",IF(AND(VALUE(RIGHT(U$97,2))&gt;='Data Input 2'!$Q21,VALUE(RIGHT(U$97,2))&lt;='Data Input 2'!$R21),'Data Input 2'!$W21,0),0)</f>
        <v>0</v>
      </c>
      <c r="V111" s="140">
        <f>IF('Data Input 2'!$K21="Capital Reserves",IF(AND(VALUE(RIGHT(V$97,2))&gt;='Data Input 2'!$Q21,VALUE(RIGHT(V$97,2))&lt;='Data Input 2'!$R21),'Data Input 2'!$W21,0),0)</f>
        <v>0</v>
      </c>
      <c r="W111" s="140">
        <f>IF('Data Input 2'!$K21="Capital Reserves",IF(AND(VALUE(RIGHT(W$97,2))&gt;='Data Input 2'!$Q21,VALUE(RIGHT(W$97,2))&lt;='Data Input 2'!$R21),'Data Input 2'!$W21,0),0)</f>
        <v>0</v>
      </c>
      <c r="X111" s="176">
        <f>IF('Data Input 2'!$K21="Capital Reserves",IF(AND(VALUE(RIGHT(X$97,2))&gt;='Data Input 2'!$Q21,VALUE(RIGHT(X$97,2))&lt;='Data Input 2'!$R21),'Data Input 2'!$W21,0),0)</f>
        <v>0</v>
      </c>
      <c r="Y111" s="176">
        <f>IF('Data Input 2'!$K21="Capital Reserves",IF(AND(VALUE(RIGHT(Y$97,2))&gt;='Data Input 2'!$Q21,VALUE(RIGHT(Y$97,2))&lt;='Data Input 2'!$R21),'Data Input 2'!$W21,0),0)</f>
        <v>0</v>
      </c>
      <c r="Z111" s="141">
        <f t="shared" si="51"/>
        <v>0</v>
      </c>
    </row>
    <row r="112" spans="2:26" ht="14.25" customHeight="1" x14ac:dyDescent="0.2">
      <c r="B112" s="196" t="str">
        <f>IF('Data Input 2'!B22&lt;&gt;0,'Data Input 2'!B22,"")</f>
        <v/>
      </c>
      <c r="C112" s="139"/>
      <c r="D112" s="140">
        <f>IF('Data Input 2'!$K22="Capital Reserves",IF(AND(VALUE(RIGHT(D$97,2))&gt;='Data Input 2'!$Q22,VALUE(RIGHT(D$97,2))&lt;='Data Input 2'!$R22),'Data Input 2'!$W22,0),0)</f>
        <v>0</v>
      </c>
      <c r="E112" s="140">
        <f>IF('Data Input 2'!$K22="Capital Reserves",IF(AND(VALUE(RIGHT(E$97,2))&gt;='Data Input 2'!$Q22,VALUE(RIGHT(E$97,2))&lt;='Data Input 2'!$R22),'Data Input 2'!$W22,0),0)</f>
        <v>0</v>
      </c>
      <c r="F112" s="140">
        <f>IF('Data Input 2'!$K22="Capital Reserves",IF(AND(VALUE(RIGHT(F$97,2))&gt;='Data Input 2'!$Q22,VALUE(RIGHT(F$97,2))&lt;='Data Input 2'!$R22),'Data Input 2'!$W22,0),0)</f>
        <v>0</v>
      </c>
      <c r="G112" s="140">
        <f>IF('Data Input 2'!$K22="Capital Reserves",IF(AND(VALUE(RIGHT(G$97,2))&gt;='Data Input 2'!$Q22,VALUE(RIGHT(G$97,2))&lt;='Data Input 2'!$R22),'Data Input 2'!$W22,0),0)</f>
        <v>0</v>
      </c>
      <c r="H112" s="140">
        <f>IF('Data Input 2'!$K22="Capital Reserves",IF(AND(VALUE(RIGHT(H$97,2))&gt;='Data Input 2'!$Q22,VALUE(RIGHT(H$97,2))&lt;='Data Input 2'!$R22),'Data Input 2'!$W22,0),0)</f>
        <v>0</v>
      </c>
      <c r="I112" s="140">
        <f>IF('Data Input 2'!$K22="Capital Reserves",IF(AND(VALUE(RIGHT(I$97,2))&gt;='Data Input 2'!$Q22,VALUE(RIGHT(I$97,2))&lt;='Data Input 2'!$R22),'Data Input 2'!$W22,0),0)</f>
        <v>0</v>
      </c>
      <c r="J112" s="140">
        <f>IF('Data Input 2'!$K22="Capital Reserves",IF(AND(VALUE(RIGHT(J$97,2))&gt;='Data Input 2'!$Q22,VALUE(RIGHT(J$97,2))&lt;='Data Input 2'!$R22),'Data Input 2'!$W22,0),0)</f>
        <v>0</v>
      </c>
      <c r="K112" s="140">
        <f>IF('Data Input 2'!$K22="Capital Reserves",IF(AND(VALUE(RIGHT(K$97,2))&gt;='Data Input 2'!$Q22,VALUE(RIGHT(K$97,2))&lt;='Data Input 2'!$R22),'Data Input 2'!$W22,0),0)</f>
        <v>0</v>
      </c>
      <c r="L112" s="140">
        <f>IF('Data Input 2'!$K22="Capital Reserves",IF(AND(VALUE(RIGHT(L$97,2))&gt;='Data Input 2'!$Q22,VALUE(RIGHT(L$97,2))&lt;='Data Input 2'!$R22),'Data Input 2'!$W22,0),0)</f>
        <v>0</v>
      </c>
      <c r="M112" s="140">
        <f>IF('Data Input 2'!$K22="Capital Reserves",IF(AND(VALUE(RIGHT(M$97,2))&gt;='Data Input 2'!$Q22,VALUE(RIGHT(M$97,2))&lt;='Data Input 2'!$R22),'Data Input 2'!$W22,0),0)</f>
        <v>0</v>
      </c>
      <c r="N112" s="140">
        <f>IF('Data Input 2'!$K22="Capital Reserves",IF(AND(VALUE(RIGHT(N$97,2))&gt;='Data Input 2'!$Q22,VALUE(RIGHT(N$97,2))&lt;='Data Input 2'!$R22),'Data Input 2'!$W22,0),0)</f>
        <v>0</v>
      </c>
      <c r="O112" s="140">
        <f>IF('Data Input 2'!$K22="Capital Reserves",IF(AND(VALUE(RIGHT(O$97,2))&gt;='Data Input 2'!$Q22,VALUE(RIGHT(O$97,2))&lt;='Data Input 2'!$R22),'Data Input 2'!$W22,0),0)</f>
        <v>0</v>
      </c>
      <c r="P112" s="140">
        <f>IF('Data Input 2'!$K22="Capital Reserves",IF(AND(VALUE(RIGHT(P$97,2))&gt;='Data Input 2'!$Q22,VALUE(RIGHT(P$97,2))&lt;='Data Input 2'!$R22),'Data Input 2'!$W22,0),0)</f>
        <v>0</v>
      </c>
      <c r="Q112" s="140">
        <f>IF('Data Input 2'!$K22="Capital Reserves",IF(AND(VALUE(RIGHT(Q$97,2))&gt;='Data Input 2'!$Q22,VALUE(RIGHT(Q$97,2))&lt;='Data Input 2'!$R22),'Data Input 2'!$W22,0),0)</f>
        <v>0</v>
      </c>
      <c r="R112" s="140">
        <f>IF('Data Input 2'!$K22="Capital Reserves",IF(AND(VALUE(RIGHT(R$97,2))&gt;='Data Input 2'!$Q22,VALUE(RIGHT(R$97,2))&lt;='Data Input 2'!$R22),'Data Input 2'!$W22,0),0)</f>
        <v>0</v>
      </c>
      <c r="S112" s="140">
        <f>IF('Data Input 2'!$K22="Capital Reserves",IF(AND(VALUE(RIGHT(S$97,2))&gt;='Data Input 2'!$Q22,VALUE(RIGHT(S$97,2))&lt;='Data Input 2'!$R22),'Data Input 2'!$W22,0),0)</f>
        <v>0</v>
      </c>
      <c r="T112" s="140">
        <f>IF('Data Input 2'!$K22="Capital Reserves",IF(AND(VALUE(RIGHT(T$97,2))&gt;='Data Input 2'!$Q22,VALUE(RIGHT(T$97,2))&lt;='Data Input 2'!$R22),'Data Input 2'!$W22,0),0)</f>
        <v>0</v>
      </c>
      <c r="U112" s="140">
        <f>IF('Data Input 2'!$K22="Capital Reserves",IF(AND(VALUE(RIGHT(U$97,2))&gt;='Data Input 2'!$Q22,VALUE(RIGHT(U$97,2))&lt;='Data Input 2'!$R22),'Data Input 2'!$W22,0),0)</f>
        <v>0</v>
      </c>
      <c r="V112" s="140">
        <f>IF('Data Input 2'!$K22="Capital Reserves",IF(AND(VALUE(RIGHT(V$97,2))&gt;='Data Input 2'!$Q22,VALUE(RIGHT(V$97,2))&lt;='Data Input 2'!$R22),'Data Input 2'!$W22,0),0)</f>
        <v>0</v>
      </c>
      <c r="W112" s="140">
        <f>IF('Data Input 2'!$K22="Capital Reserves",IF(AND(VALUE(RIGHT(W$97,2))&gt;='Data Input 2'!$Q22,VALUE(RIGHT(W$97,2))&lt;='Data Input 2'!$R22),'Data Input 2'!$W22,0),0)</f>
        <v>0</v>
      </c>
      <c r="X112" s="176">
        <f>IF('Data Input 2'!$K22="Capital Reserves",IF(AND(VALUE(RIGHT(X$97,2))&gt;='Data Input 2'!$Q22,VALUE(RIGHT(X$97,2))&lt;='Data Input 2'!$R22),'Data Input 2'!$W22,0),0)</f>
        <v>0</v>
      </c>
      <c r="Y112" s="176">
        <f>IF('Data Input 2'!$K22="Capital Reserves",IF(AND(VALUE(RIGHT(Y$97,2))&gt;='Data Input 2'!$Q22,VALUE(RIGHT(Y$97,2))&lt;='Data Input 2'!$R22),'Data Input 2'!$W22,0),0)</f>
        <v>0</v>
      </c>
      <c r="Z112" s="141">
        <f t="shared" si="51"/>
        <v>0</v>
      </c>
    </row>
    <row r="113" spans="2:26" x14ac:dyDescent="0.2">
      <c r="B113" s="196" t="str">
        <f>IF('Data Input 2'!B23&lt;&gt;0,'Data Input 2'!B23,"")</f>
        <v/>
      </c>
      <c r="C113" s="139"/>
      <c r="D113" s="140">
        <f>IF('Data Input 2'!$K23="Capital Reserves",IF(AND(VALUE(RIGHT(D$97,2))&gt;='Data Input 2'!$Q23,VALUE(RIGHT(D$97,2))&lt;='Data Input 2'!$R23),'Data Input 2'!$W23,0),0)</f>
        <v>0</v>
      </c>
      <c r="E113" s="140">
        <f>IF('Data Input 2'!$K23="Capital Reserves",IF(AND(VALUE(RIGHT(E$97,2))&gt;='Data Input 2'!$Q23,VALUE(RIGHT(E$97,2))&lt;='Data Input 2'!$R23),'Data Input 2'!$W23,0),0)</f>
        <v>0</v>
      </c>
      <c r="F113" s="140">
        <f>IF('Data Input 2'!$K23="Capital Reserves",IF(AND(VALUE(RIGHT(F$97,2))&gt;='Data Input 2'!$Q23,VALUE(RIGHT(F$97,2))&lt;='Data Input 2'!$R23),'Data Input 2'!$W23,0),0)</f>
        <v>0</v>
      </c>
      <c r="G113" s="140">
        <f>IF('Data Input 2'!$K23="Capital Reserves",IF(AND(VALUE(RIGHT(G$97,2))&gt;='Data Input 2'!$Q23,VALUE(RIGHT(G$97,2))&lt;='Data Input 2'!$R23),'Data Input 2'!$W23,0),0)</f>
        <v>0</v>
      </c>
      <c r="H113" s="140">
        <f>IF('Data Input 2'!$K23="Capital Reserves",IF(AND(VALUE(RIGHT(H$97,2))&gt;='Data Input 2'!$Q23,VALUE(RIGHT(H$97,2))&lt;='Data Input 2'!$R23),'Data Input 2'!$W23,0),0)</f>
        <v>0</v>
      </c>
      <c r="I113" s="140">
        <f>IF('Data Input 2'!$K23="Capital Reserves",IF(AND(VALUE(RIGHT(I$97,2))&gt;='Data Input 2'!$Q23,VALUE(RIGHT(I$97,2))&lt;='Data Input 2'!$R23),'Data Input 2'!$W23,0),0)</f>
        <v>0</v>
      </c>
      <c r="J113" s="140">
        <f>IF('Data Input 2'!$K23="Capital Reserves",IF(AND(VALUE(RIGHT(J$97,2))&gt;='Data Input 2'!$Q23,VALUE(RIGHT(J$97,2))&lt;='Data Input 2'!$R23),'Data Input 2'!$W23,0),0)</f>
        <v>0</v>
      </c>
      <c r="K113" s="140">
        <f>IF('Data Input 2'!$K23="Capital Reserves",IF(AND(VALUE(RIGHT(K$97,2))&gt;='Data Input 2'!$Q23,VALUE(RIGHT(K$97,2))&lt;='Data Input 2'!$R23),'Data Input 2'!$W23,0),0)</f>
        <v>0</v>
      </c>
      <c r="L113" s="140">
        <f>IF('Data Input 2'!$K23="Capital Reserves",IF(AND(VALUE(RIGHT(L$97,2))&gt;='Data Input 2'!$Q23,VALUE(RIGHT(L$97,2))&lt;='Data Input 2'!$R23),'Data Input 2'!$W23,0),0)</f>
        <v>0</v>
      </c>
      <c r="M113" s="140">
        <f>IF('Data Input 2'!$K23="Capital Reserves",IF(AND(VALUE(RIGHT(M$97,2))&gt;='Data Input 2'!$Q23,VALUE(RIGHT(M$97,2))&lt;='Data Input 2'!$R23),'Data Input 2'!$W23,0),0)</f>
        <v>0</v>
      </c>
      <c r="N113" s="140">
        <f>IF('Data Input 2'!$K23="Capital Reserves",IF(AND(VALUE(RIGHT(N$97,2))&gt;='Data Input 2'!$Q23,VALUE(RIGHT(N$97,2))&lt;='Data Input 2'!$R23),'Data Input 2'!$W23,0),0)</f>
        <v>0</v>
      </c>
      <c r="O113" s="140">
        <f>IF('Data Input 2'!$K23="Capital Reserves",IF(AND(VALUE(RIGHT(O$97,2))&gt;='Data Input 2'!$Q23,VALUE(RIGHT(O$97,2))&lt;='Data Input 2'!$R23),'Data Input 2'!$W23,0),0)</f>
        <v>0</v>
      </c>
      <c r="P113" s="140">
        <f>IF('Data Input 2'!$K23="Capital Reserves",IF(AND(VALUE(RIGHT(P$97,2))&gt;='Data Input 2'!$Q23,VALUE(RIGHT(P$97,2))&lt;='Data Input 2'!$R23),'Data Input 2'!$W23,0),0)</f>
        <v>0</v>
      </c>
      <c r="Q113" s="140">
        <f>IF('Data Input 2'!$K23="Capital Reserves",IF(AND(VALUE(RIGHT(Q$97,2))&gt;='Data Input 2'!$Q23,VALUE(RIGHT(Q$97,2))&lt;='Data Input 2'!$R23),'Data Input 2'!$W23,0),0)</f>
        <v>0</v>
      </c>
      <c r="R113" s="140">
        <f>IF('Data Input 2'!$K23="Capital Reserves",IF(AND(VALUE(RIGHT(R$97,2))&gt;='Data Input 2'!$Q23,VALUE(RIGHT(R$97,2))&lt;='Data Input 2'!$R23),'Data Input 2'!$W23,0),0)</f>
        <v>0</v>
      </c>
      <c r="S113" s="140">
        <f>IF('Data Input 2'!$K23="Capital Reserves",IF(AND(VALUE(RIGHT(S$97,2))&gt;='Data Input 2'!$Q23,VALUE(RIGHT(S$97,2))&lt;='Data Input 2'!$R23),'Data Input 2'!$W23,0),0)</f>
        <v>0</v>
      </c>
      <c r="T113" s="140">
        <f>IF('Data Input 2'!$K23="Capital Reserves",IF(AND(VALUE(RIGHT(T$97,2))&gt;='Data Input 2'!$Q23,VALUE(RIGHT(T$97,2))&lt;='Data Input 2'!$R23),'Data Input 2'!$W23,0),0)</f>
        <v>0</v>
      </c>
      <c r="U113" s="140">
        <f>IF('Data Input 2'!$K23="Capital Reserves",IF(AND(VALUE(RIGHT(U$97,2))&gt;='Data Input 2'!$Q23,VALUE(RIGHT(U$97,2))&lt;='Data Input 2'!$R23),'Data Input 2'!$W23,0),0)</f>
        <v>0</v>
      </c>
      <c r="V113" s="140">
        <f>IF('Data Input 2'!$K23="Capital Reserves",IF(AND(VALUE(RIGHT(V$97,2))&gt;='Data Input 2'!$Q23,VALUE(RIGHT(V$97,2))&lt;='Data Input 2'!$R23),'Data Input 2'!$W23,0),0)</f>
        <v>0</v>
      </c>
      <c r="W113" s="140">
        <f>IF('Data Input 2'!$K23="Capital Reserves",IF(AND(VALUE(RIGHT(W$97,2))&gt;='Data Input 2'!$Q23,VALUE(RIGHT(W$97,2))&lt;='Data Input 2'!$R23),'Data Input 2'!$W23,0),0)</f>
        <v>0</v>
      </c>
      <c r="X113" s="176">
        <f>IF('Data Input 2'!$K23="Capital Reserves",IF(AND(VALUE(RIGHT(X$97,2))&gt;='Data Input 2'!$Q23,VALUE(RIGHT(X$97,2))&lt;='Data Input 2'!$R23),'Data Input 2'!$W23,0),0)</f>
        <v>0</v>
      </c>
      <c r="Y113" s="176">
        <f>IF('Data Input 2'!$K23="Capital Reserves",IF(AND(VALUE(RIGHT(Y$97,2))&gt;='Data Input 2'!$Q23,VALUE(RIGHT(Y$97,2))&lt;='Data Input 2'!$R23),'Data Input 2'!$W23,0),0)</f>
        <v>0</v>
      </c>
      <c r="Z113" s="141">
        <f t="shared" si="51"/>
        <v>0</v>
      </c>
    </row>
    <row r="114" spans="2:26" x14ac:dyDescent="0.2">
      <c r="B114" s="196" t="str">
        <f>IF('Data Input 2'!B24&lt;&gt;0,'Data Input 2'!B24,"")</f>
        <v/>
      </c>
      <c r="C114" s="139"/>
      <c r="D114" s="140">
        <f>IF('Data Input 2'!$K24="Capital Reserves",IF(AND(VALUE(RIGHT(D$97,2))&gt;='Data Input 2'!$Q24,VALUE(RIGHT(D$97,2))&lt;='Data Input 2'!$R24),'Data Input 2'!$W24,0),0)</f>
        <v>0</v>
      </c>
      <c r="E114" s="140">
        <f>IF('Data Input 2'!$K24="Capital Reserves",IF(AND(VALUE(RIGHT(E$97,2))&gt;='Data Input 2'!$Q24,VALUE(RIGHT(E$97,2))&lt;='Data Input 2'!$R24),'Data Input 2'!$W24,0),0)</f>
        <v>0</v>
      </c>
      <c r="F114" s="140">
        <f>IF('Data Input 2'!$K24="Capital Reserves",IF(AND(VALUE(RIGHT(F$97,2))&gt;='Data Input 2'!$Q24,VALUE(RIGHT(F$97,2))&lt;='Data Input 2'!$R24),'Data Input 2'!$W24,0),0)</f>
        <v>0</v>
      </c>
      <c r="G114" s="140">
        <f>IF('Data Input 2'!$K24="Capital Reserves",IF(AND(VALUE(RIGHT(G$97,2))&gt;='Data Input 2'!$Q24,VALUE(RIGHT(G$97,2))&lt;='Data Input 2'!$R24),'Data Input 2'!$W24,0),0)</f>
        <v>0</v>
      </c>
      <c r="H114" s="140">
        <f>IF('Data Input 2'!$K24="Capital Reserves",IF(AND(VALUE(RIGHT(H$97,2))&gt;='Data Input 2'!$Q24,VALUE(RIGHT(H$97,2))&lt;='Data Input 2'!$R24),'Data Input 2'!$W24,0),0)</f>
        <v>0</v>
      </c>
      <c r="I114" s="140">
        <f>IF('Data Input 2'!$K24="Capital Reserves",IF(AND(VALUE(RIGHT(I$97,2))&gt;='Data Input 2'!$Q24,VALUE(RIGHT(I$97,2))&lt;='Data Input 2'!$R24),'Data Input 2'!$W24,0),0)</f>
        <v>0</v>
      </c>
      <c r="J114" s="140">
        <f>IF('Data Input 2'!$K24="Capital Reserves",IF(AND(VALUE(RIGHT(J$97,2))&gt;='Data Input 2'!$Q24,VALUE(RIGHT(J$97,2))&lt;='Data Input 2'!$R24),'Data Input 2'!$W24,0),0)</f>
        <v>0</v>
      </c>
      <c r="K114" s="140">
        <f>IF('Data Input 2'!$K24="Capital Reserves",IF(AND(VALUE(RIGHT(K$97,2))&gt;='Data Input 2'!$Q24,VALUE(RIGHT(K$97,2))&lt;='Data Input 2'!$R24),'Data Input 2'!$W24,0),0)</f>
        <v>0</v>
      </c>
      <c r="L114" s="140">
        <f>IF('Data Input 2'!$K24="Capital Reserves",IF(AND(VALUE(RIGHT(L$97,2))&gt;='Data Input 2'!$Q24,VALUE(RIGHT(L$97,2))&lt;='Data Input 2'!$R24),'Data Input 2'!$W24,0),0)</f>
        <v>0</v>
      </c>
      <c r="M114" s="140">
        <f>IF('Data Input 2'!$K24="Capital Reserves",IF(AND(VALUE(RIGHT(M$97,2))&gt;='Data Input 2'!$Q24,VALUE(RIGHT(M$97,2))&lt;='Data Input 2'!$R24),'Data Input 2'!$W24,0),0)</f>
        <v>0</v>
      </c>
      <c r="N114" s="140">
        <f>IF('Data Input 2'!$K24="Capital Reserves",IF(AND(VALUE(RIGHT(N$97,2))&gt;='Data Input 2'!$Q24,VALUE(RIGHT(N$97,2))&lt;='Data Input 2'!$R24),'Data Input 2'!$W24,0),0)</f>
        <v>0</v>
      </c>
      <c r="O114" s="140">
        <f>IF('Data Input 2'!$K24="Capital Reserves",IF(AND(VALUE(RIGHT(O$97,2))&gt;='Data Input 2'!$Q24,VALUE(RIGHT(O$97,2))&lt;='Data Input 2'!$R24),'Data Input 2'!$W24,0),0)</f>
        <v>0</v>
      </c>
      <c r="P114" s="140">
        <f>IF('Data Input 2'!$K24="Capital Reserves",IF(AND(VALUE(RIGHT(P$97,2))&gt;='Data Input 2'!$Q24,VALUE(RIGHT(P$97,2))&lt;='Data Input 2'!$R24),'Data Input 2'!$W24,0),0)</f>
        <v>0</v>
      </c>
      <c r="Q114" s="140">
        <f>IF('Data Input 2'!$K24="Capital Reserves",IF(AND(VALUE(RIGHT(Q$97,2))&gt;='Data Input 2'!$Q24,VALUE(RIGHT(Q$97,2))&lt;='Data Input 2'!$R24),'Data Input 2'!$W24,0),0)</f>
        <v>0</v>
      </c>
      <c r="R114" s="140">
        <f>IF('Data Input 2'!$K24="Capital Reserves",IF(AND(VALUE(RIGHT(R$97,2))&gt;='Data Input 2'!$Q24,VALUE(RIGHT(R$97,2))&lt;='Data Input 2'!$R24),'Data Input 2'!$W24,0),0)</f>
        <v>0</v>
      </c>
      <c r="S114" s="140">
        <f>IF('Data Input 2'!$K24="Capital Reserves",IF(AND(VALUE(RIGHT(S$97,2))&gt;='Data Input 2'!$Q24,VALUE(RIGHT(S$97,2))&lt;='Data Input 2'!$R24),'Data Input 2'!$W24,0),0)</f>
        <v>0</v>
      </c>
      <c r="T114" s="140">
        <f>IF('Data Input 2'!$K24="Capital Reserves",IF(AND(VALUE(RIGHT(T$97,2))&gt;='Data Input 2'!$Q24,VALUE(RIGHT(T$97,2))&lt;='Data Input 2'!$R24),'Data Input 2'!$W24,0),0)</f>
        <v>0</v>
      </c>
      <c r="U114" s="140">
        <f>IF('Data Input 2'!$K24="Capital Reserves",IF(AND(VALUE(RIGHT(U$97,2))&gt;='Data Input 2'!$Q24,VALUE(RIGHT(U$97,2))&lt;='Data Input 2'!$R24),'Data Input 2'!$W24,0),0)</f>
        <v>0</v>
      </c>
      <c r="V114" s="140">
        <f>IF('Data Input 2'!$K24="Capital Reserves",IF(AND(VALUE(RIGHT(V$97,2))&gt;='Data Input 2'!$Q24,VALUE(RIGHT(V$97,2))&lt;='Data Input 2'!$R24),'Data Input 2'!$W24,0),0)</f>
        <v>0</v>
      </c>
      <c r="W114" s="140">
        <f>IF('Data Input 2'!$K24="Capital Reserves",IF(AND(VALUE(RIGHT(W$97,2))&gt;='Data Input 2'!$Q24,VALUE(RIGHT(W$97,2))&lt;='Data Input 2'!$R24),'Data Input 2'!$W24,0),0)</f>
        <v>0</v>
      </c>
      <c r="X114" s="176">
        <f>IF('Data Input 2'!$K24="Capital Reserves",IF(AND(VALUE(RIGHT(X$97,2))&gt;='Data Input 2'!$Q24,VALUE(RIGHT(X$97,2))&lt;='Data Input 2'!$R24),'Data Input 2'!$W24,0),0)</f>
        <v>0</v>
      </c>
      <c r="Y114" s="176">
        <f>IF('Data Input 2'!$K24="Capital Reserves",IF(AND(VALUE(RIGHT(Y$97,2))&gt;='Data Input 2'!$Q24,VALUE(RIGHT(Y$97,2))&lt;='Data Input 2'!$R24),'Data Input 2'!$W24,0),0)</f>
        <v>0</v>
      </c>
      <c r="Z114" s="141">
        <f t="shared" si="51"/>
        <v>0</v>
      </c>
    </row>
    <row r="115" spans="2:26" x14ac:dyDescent="0.2">
      <c r="B115" s="196" t="str">
        <f>IF('Data Input 2'!B25&lt;&gt;0,'Data Input 2'!B25,"")</f>
        <v/>
      </c>
      <c r="C115" s="139"/>
      <c r="D115" s="140">
        <f>IF('Data Input 2'!$K25="Capital Reserves",IF(AND(VALUE(RIGHT(D$97,2))&gt;='Data Input 2'!$Q25,VALUE(RIGHT(D$97,2))&lt;='Data Input 2'!$R25),'Data Input 2'!$W25,0),0)</f>
        <v>0</v>
      </c>
      <c r="E115" s="140">
        <f>IF('Data Input 2'!$K25="Capital Reserves",IF(AND(VALUE(RIGHT(E$97,2))&gt;='Data Input 2'!$Q25,VALUE(RIGHT(E$97,2))&lt;='Data Input 2'!$R25),'Data Input 2'!$W25,0),0)</f>
        <v>0</v>
      </c>
      <c r="F115" s="140">
        <f>IF('Data Input 2'!$K25="Capital Reserves",IF(AND(VALUE(RIGHT(F$97,2))&gt;='Data Input 2'!$Q25,VALUE(RIGHT(F$97,2))&lt;='Data Input 2'!$R25),'Data Input 2'!$W25,0),0)</f>
        <v>0</v>
      </c>
      <c r="G115" s="140">
        <f>IF('Data Input 2'!$K25="Capital Reserves",IF(AND(VALUE(RIGHT(G$97,2))&gt;='Data Input 2'!$Q25,VALUE(RIGHT(G$97,2))&lt;='Data Input 2'!$R25),'Data Input 2'!$W25,0),0)</f>
        <v>0</v>
      </c>
      <c r="H115" s="140">
        <f>IF('Data Input 2'!$K25="Capital Reserves",IF(AND(VALUE(RIGHT(H$97,2))&gt;='Data Input 2'!$Q25,VALUE(RIGHT(H$97,2))&lt;='Data Input 2'!$R25),'Data Input 2'!$W25,0),0)</f>
        <v>0</v>
      </c>
      <c r="I115" s="140">
        <f>IF('Data Input 2'!$K25="Capital Reserves",IF(AND(VALUE(RIGHT(I$97,2))&gt;='Data Input 2'!$Q25,VALUE(RIGHT(I$97,2))&lt;='Data Input 2'!$R25),'Data Input 2'!$W25,0),0)</f>
        <v>0</v>
      </c>
      <c r="J115" s="140">
        <f>IF('Data Input 2'!$K25="Capital Reserves",IF(AND(VALUE(RIGHT(J$97,2))&gt;='Data Input 2'!$Q25,VALUE(RIGHT(J$97,2))&lt;='Data Input 2'!$R25),'Data Input 2'!$W25,0),0)</f>
        <v>0</v>
      </c>
      <c r="K115" s="140">
        <f>IF('Data Input 2'!$K25="Capital Reserves",IF(AND(VALUE(RIGHT(K$97,2))&gt;='Data Input 2'!$Q25,VALUE(RIGHT(K$97,2))&lt;='Data Input 2'!$R25),'Data Input 2'!$W25,0),0)</f>
        <v>0</v>
      </c>
      <c r="L115" s="140">
        <f>IF('Data Input 2'!$K25="Capital Reserves",IF(AND(VALUE(RIGHT(L$97,2))&gt;='Data Input 2'!$Q25,VALUE(RIGHT(L$97,2))&lt;='Data Input 2'!$R25),'Data Input 2'!$W25,0),0)</f>
        <v>0</v>
      </c>
      <c r="M115" s="140">
        <f>IF('Data Input 2'!$K25="Capital Reserves",IF(AND(VALUE(RIGHT(M$97,2))&gt;='Data Input 2'!$Q25,VALUE(RIGHT(M$97,2))&lt;='Data Input 2'!$R25),'Data Input 2'!$W25,0),0)</f>
        <v>0</v>
      </c>
      <c r="N115" s="140">
        <f>IF('Data Input 2'!$K25="Capital Reserves",IF(AND(VALUE(RIGHT(N$97,2))&gt;='Data Input 2'!$Q25,VALUE(RIGHT(N$97,2))&lt;='Data Input 2'!$R25),'Data Input 2'!$W25,0),0)</f>
        <v>0</v>
      </c>
      <c r="O115" s="140">
        <f>IF('Data Input 2'!$K25="Capital Reserves",IF(AND(VALUE(RIGHT(O$97,2))&gt;='Data Input 2'!$Q25,VALUE(RIGHT(O$97,2))&lt;='Data Input 2'!$R25),'Data Input 2'!$W25,0),0)</f>
        <v>0</v>
      </c>
      <c r="P115" s="140">
        <f>IF('Data Input 2'!$K25="Capital Reserves",IF(AND(VALUE(RIGHT(P$97,2))&gt;='Data Input 2'!$Q25,VALUE(RIGHT(P$97,2))&lt;='Data Input 2'!$R25),'Data Input 2'!$W25,0),0)</f>
        <v>0</v>
      </c>
      <c r="Q115" s="140">
        <f>IF('Data Input 2'!$K25="Capital Reserves",IF(AND(VALUE(RIGHT(Q$97,2))&gt;='Data Input 2'!$Q25,VALUE(RIGHT(Q$97,2))&lt;='Data Input 2'!$R25),'Data Input 2'!$W25,0),0)</f>
        <v>0</v>
      </c>
      <c r="R115" s="140">
        <f>IF('Data Input 2'!$K25="Capital Reserves",IF(AND(VALUE(RIGHT(R$97,2))&gt;='Data Input 2'!$Q25,VALUE(RIGHT(R$97,2))&lt;='Data Input 2'!$R25),'Data Input 2'!$W25,0),0)</f>
        <v>0</v>
      </c>
      <c r="S115" s="140">
        <f>IF('Data Input 2'!$K25="Capital Reserves",IF(AND(VALUE(RIGHT(S$97,2))&gt;='Data Input 2'!$Q25,VALUE(RIGHT(S$97,2))&lt;='Data Input 2'!$R25),'Data Input 2'!$W25,0),0)</f>
        <v>0</v>
      </c>
      <c r="T115" s="140">
        <f>IF('Data Input 2'!$K25="Capital Reserves",IF(AND(VALUE(RIGHT(T$97,2))&gt;='Data Input 2'!$Q25,VALUE(RIGHT(T$97,2))&lt;='Data Input 2'!$R25),'Data Input 2'!$W25,0),0)</f>
        <v>0</v>
      </c>
      <c r="U115" s="140">
        <f>IF('Data Input 2'!$K25="Capital Reserves",IF(AND(VALUE(RIGHT(U$97,2))&gt;='Data Input 2'!$Q25,VALUE(RIGHT(U$97,2))&lt;='Data Input 2'!$R25),'Data Input 2'!$W25,0),0)</f>
        <v>0</v>
      </c>
      <c r="V115" s="140">
        <f>IF('Data Input 2'!$K25="Capital Reserves",IF(AND(VALUE(RIGHT(V$97,2))&gt;='Data Input 2'!$Q25,VALUE(RIGHT(V$97,2))&lt;='Data Input 2'!$R25),'Data Input 2'!$W25,0),0)</f>
        <v>0</v>
      </c>
      <c r="W115" s="140">
        <f>IF('Data Input 2'!$K25="Capital Reserves",IF(AND(VALUE(RIGHT(W$97,2))&gt;='Data Input 2'!$Q25,VALUE(RIGHT(W$97,2))&lt;='Data Input 2'!$R25),'Data Input 2'!$W25,0),0)</f>
        <v>0</v>
      </c>
      <c r="X115" s="176">
        <f>IF('Data Input 2'!$K25="Capital Reserves",IF(AND(VALUE(RIGHT(X$97,2))&gt;='Data Input 2'!$Q25,VALUE(RIGHT(X$97,2))&lt;='Data Input 2'!$R25),'Data Input 2'!$W25,0),0)</f>
        <v>0</v>
      </c>
      <c r="Y115" s="176">
        <f>IF('Data Input 2'!$K25="Capital Reserves",IF(AND(VALUE(RIGHT(Y$97,2))&gt;='Data Input 2'!$Q25,VALUE(RIGHT(Y$97,2))&lt;='Data Input 2'!$R25),'Data Input 2'!$W25,0),0)</f>
        <v>0</v>
      </c>
      <c r="Z115" s="141">
        <f t="shared" si="51"/>
        <v>0</v>
      </c>
    </row>
    <row r="116" spans="2:26" ht="14.45" customHeight="1" x14ac:dyDescent="0.2">
      <c r="B116" s="196" t="str">
        <f>IF('Data Input 2'!B26&lt;&gt;0,'Data Input 2'!B26,"")</f>
        <v/>
      </c>
      <c r="C116" s="139"/>
      <c r="D116" s="140">
        <f>IF('Data Input 2'!$K26="Capital Reserves",IF(AND(VALUE(RIGHT(D$97,2))&gt;='Data Input 2'!$Q26,VALUE(RIGHT(D$97,2))&lt;='Data Input 2'!$R26),'Data Input 2'!$W26,0),0)</f>
        <v>0</v>
      </c>
      <c r="E116" s="140">
        <f>IF('Data Input 2'!$K26="Capital Reserves",IF(AND(VALUE(RIGHT(E$97,2))&gt;='Data Input 2'!$Q26,VALUE(RIGHT(E$97,2))&lt;='Data Input 2'!$R26),'Data Input 2'!$W26,0),0)</f>
        <v>0</v>
      </c>
      <c r="F116" s="140">
        <f>IF('Data Input 2'!$K26="Capital Reserves",IF(AND(VALUE(RIGHT(F$97,2))&gt;='Data Input 2'!$Q26,VALUE(RIGHT(F$97,2))&lt;='Data Input 2'!$R26),'Data Input 2'!$W26,0),0)</f>
        <v>0</v>
      </c>
      <c r="G116" s="140">
        <f>IF('Data Input 2'!$K26="Capital Reserves",IF(AND(VALUE(RIGHT(G$97,2))&gt;='Data Input 2'!$Q26,VALUE(RIGHT(G$97,2))&lt;='Data Input 2'!$R26),'Data Input 2'!$W26,0),0)</f>
        <v>0</v>
      </c>
      <c r="H116" s="140">
        <f>IF('Data Input 2'!$K26="Capital Reserves",IF(AND(VALUE(RIGHT(H$97,2))&gt;='Data Input 2'!$Q26,VALUE(RIGHT(H$97,2))&lt;='Data Input 2'!$R26),'Data Input 2'!$W26,0),0)</f>
        <v>0</v>
      </c>
      <c r="I116" s="140">
        <f>IF('Data Input 2'!$K26="Capital Reserves",IF(AND(VALUE(RIGHT(I$97,2))&gt;='Data Input 2'!$Q26,VALUE(RIGHT(I$97,2))&lt;='Data Input 2'!$R26),'Data Input 2'!$W26,0),0)</f>
        <v>0</v>
      </c>
      <c r="J116" s="140">
        <f>IF('Data Input 2'!$K26="Capital Reserves",IF(AND(VALUE(RIGHT(J$97,2))&gt;='Data Input 2'!$Q26,VALUE(RIGHT(J$97,2))&lt;='Data Input 2'!$R26),'Data Input 2'!$W26,0),0)</f>
        <v>0</v>
      </c>
      <c r="K116" s="140">
        <f>IF('Data Input 2'!$K26="Capital Reserves",IF(AND(VALUE(RIGHT(K$97,2))&gt;='Data Input 2'!$Q26,VALUE(RIGHT(K$97,2))&lt;='Data Input 2'!$R26),'Data Input 2'!$W26,0),0)</f>
        <v>0</v>
      </c>
      <c r="L116" s="140">
        <f>IF('Data Input 2'!$K26="Capital Reserves",IF(AND(VALUE(RIGHT(L$97,2))&gt;='Data Input 2'!$Q26,VALUE(RIGHT(L$97,2))&lt;='Data Input 2'!$R26),'Data Input 2'!$W26,0),0)</f>
        <v>0</v>
      </c>
      <c r="M116" s="140">
        <f>IF('Data Input 2'!$K26="Capital Reserves",IF(AND(VALUE(RIGHT(M$97,2))&gt;='Data Input 2'!$Q26,VALUE(RIGHT(M$97,2))&lt;='Data Input 2'!$R26),'Data Input 2'!$W26,0),0)</f>
        <v>0</v>
      </c>
      <c r="N116" s="140">
        <f>IF('Data Input 2'!$K26="Capital Reserves",IF(AND(VALUE(RIGHT(N$97,2))&gt;='Data Input 2'!$Q26,VALUE(RIGHT(N$97,2))&lt;='Data Input 2'!$R26),'Data Input 2'!$W26,0),0)</f>
        <v>0</v>
      </c>
      <c r="O116" s="140">
        <f>IF('Data Input 2'!$K26="Capital Reserves",IF(AND(VALUE(RIGHT(O$97,2))&gt;='Data Input 2'!$Q26,VALUE(RIGHT(O$97,2))&lt;='Data Input 2'!$R26),'Data Input 2'!$W26,0),0)</f>
        <v>0</v>
      </c>
      <c r="P116" s="140">
        <f>IF('Data Input 2'!$K26="Capital Reserves",IF(AND(VALUE(RIGHT(P$97,2))&gt;='Data Input 2'!$Q26,VALUE(RIGHT(P$97,2))&lt;='Data Input 2'!$R26),'Data Input 2'!$W26,0),0)</f>
        <v>0</v>
      </c>
      <c r="Q116" s="140">
        <f>IF('Data Input 2'!$K26="Capital Reserves",IF(AND(VALUE(RIGHT(Q$97,2))&gt;='Data Input 2'!$Q26,VALUE(RIGHT(Q$97,2))&lt;='Data Input 2'!$R26),'Data Input 2'!$W26,0),0)</f>
        <v>0</v>
      </c>
      <c r="R116" s="140">
        <f>IF('Data Input 2'!$K26="Capital Reserves",IF(AND(VALUE(RIGHT(R$97,2))&gt;='Data Input 2'!$Q26,VALUE(RIGHT(R$97,2))&lt;='Data Input 2'!$R26),'Data Input 2'!$W26,0),0)</f>
        <v>0</v>
      </c>
      <c r="S116" s="140">
        <f>IF('Data Input 2'!$K26="Capital Reserves",IF(AND(VALUE(RIGHT(S$97,2))&gt;='Data Input 2'!$Q26,VALUE(RIGHT(S$97,2))&lt;='Data Input 2'!$R26),'Data Input 2'!$W26,0),0)</f>
        <v>0</v>
      </c>
      <c r="T116" s="140">
        <f>IF('Data Input 2'!$K26="Capital Reserves",IF(AND(VALUE(RIGHT(T$97,2))&gt;='Data Input 2'!$Q26,VALUE(RIGHT(T$97,2))&lt;='Data Input 2'!$R26),'Data Input 2'!$W26,0),0)</f>
        <v>0</v>
      </c>
      <c r="U116" s="140">
        <f>IF('Data Input 2'!$K26="Capital Reserves",IF(AND(VALUE(RIGHT(U$97,2))&gt;='Data Input 2'!$Q26,VALUE(RIGHT(U$97,2))&lt;='Data Input 2'!$R26),'Data Input 2'!$W26,0),0)</f>
        <v>0</v>
      </c>
      <c r="V116" s="140">
        <f>IF('Data Input 2'!$K26="Capital Reserves",IF(AND(VALUE(RIGHT(V$97,2))&gt;='Data Input 2'!$Q26,VALUE(RIGHT(V$97,2))&lt;='Data Input 2'!$R26),'Data Input 2'!$W26,0),0)</f>
        <v>0</v>
      </c>
      <c r="W116" s="140">
        <f>IF('Data Input 2'!$K26="Capital Reserves",IF(AND(VALUE(RIGHT(W$97,2))&gt;='Data Input 2'!$Q26,VALUE(RIGHT(W$97,2))&lt;='Data Input 2'!$R26),'Data Input 2'!$W26,0),0)</f>
        <v>0</v>
      </c>
      <c r="X116" s="176">
        <f>IF('Data Input 2'!$K26="Capital Reserves",IF(AND(VALUE(RIGHT(X$97,2))&gt;='Data Input 2'!$Q26,VALUE(RIGHT(X$97,2))&lt;='Data Input 2'!$R26),'Data Input 2'!$W26,0),0)</f>
        <v>0</v>
      </c>
      <c r="Y116" s="176">
        <f>IF('Data Input 2'!$K26="Capital Reserves",IF(AND(VALUE(RIGHT(Y$97,2))&gt;='Data Input 2'!$Q26,VALUE(RIGHT(Y$97,2))&lt;='Data Input 2'!$R26),'Data Input 2'!$W26,0),0)</f>
        <v>0</v>
      </c>
      <c r="Z116" s="141">
        <f t="shared" si="51"/>
        <v>0</v>
      </c>
    </row>
    <row r="117" spans="2:26" x14ac:dyDescent="0.2">
      <c r="B117" s="196" t="str">
        <f>IF('Data Input 2'!B27&lt;&gt;0,'Data Input 2'!B27,"")</f>
        <v/>
      </c>
      <c r="C117" s="139"/>
      <c r="D117" s="140">
        <f>IF('Data Input 2'!$K27="Capital Reserves",IF(AND(VALUE(RIGHT(D$97,2))&gt;='Data Input 2'!$Q27,VALUE(RIGHT(D$97,2))&lt;='Data Input 2'!$R27),'Data Input 2'!$W27,0),0)</f>
        <v>0</v>
      </c>
      <c r="E117" s="140">
        <f>IF('Data Input 2'!$K27="Capital Reserves",IF(AND(VALUE(RIGHT(E$97,2))&gt;='Data Input 2'!$Q27,VALUE(RIGHT(E$97,2))&lt;='Data Input 2'!$R27),'Data Input 2'!$W27,0),0)</f>
        <v>0</v>
      </c>
      <c r="F117" s="140">
        <f>IF('Data Input 2'!$K27="Capital Reserves",IF(AND(VALUE(RIGHT(F$97,2))&gt;='Data Input 2'!$Q27,VALUE(RIGHT(F$97,2))&lt;='Data Input 2'!$R27),'Data Input 2'!$W27,0),0)</f>
        <v>0</v>
      </c>
      <c r="G117" s="140">
        <f>IF('Data Input 2'!$K27="Capital Reserves",IF(AND(VALUE(RIGHT(G$97,2))&gt;='Data Input 2'!$Q27,VALUE(RIGHT(G$97,2))&lt;='Data Input 2'!$R27),'Data Input 2'!$W27,0),0)</f>
        <v>0</v>
      </c>
      <c r="H117" s="140">
        <f>IF('Data Input 2'!$K27="Capital Reserves",IF(AND(VALUE(RIGHT(H$97,2))&gt;='Data Input 2'!$Q27,VALUE(RIGHT(H$97,2))&lt;='Data Input 2'!$R27),'Data Input 2'!$W27,0),0)</f>
        <v>0</v>
      </c>
      <c r="I117" s="140">
        <f>IF('Data Input 2'!$K27="Capital Reserves",IF(AND(VALUE(RIGHT(I$97,2))&gt;='Data Input 2'!$Q27,VALUE(RIGHT(I$97,2))&lt;='Data Input 2'!$R27),'Data Input 2'!$W27,0),0)</f>
        <v>0</v>
      </c>
      <c r="J117" s="140">
        <f>IF('Data Input 2'!$K27="Capital Reserves",IF(AND(VALUE(RIGHT(J$97,2))&gt;='Data Input 2'!$Q27,VALUE(RIGHT(J$97,2))&lt;='Data Input 2'!$R27),'Data Input 2'!$W27,0),0)</f>
        <v>0</v>
      </c>
      <c r="K117" s="140">
        <f>IF('Data Input 2'!$K27="Capital Reserves",IF(AND(VALUE(RIGHT(K$97,2))&gt;='Data Input 2'!$Q27,VALUE(RIGHT(K$97,2))&lt;='Data Input 2'!$R27),'Data Input 2'!$W27,0),0)</f>
        <v>0</v>
      </c>
      <c r="L117" s="140">
        <f>IF('Data Input 2'!$K27="Capital Reserves",IF(AND(VALUE(RIGHT(L$97,2))&gt;='Data Input 2'!$Q27,VALUE(RIGHT(L$97,2))&lt;='Data Input 2'!$R27),'Data Input 2'!$W27,0),0)</f>
        <v>0</v>
      </c>
      <c r="M117" s="140">
        <f>IF('Data Input 2'!$K27="Capital Reserves",IF(AND(VALUE(RIGHT(M$97,2))&gt;='Data Input 2'!$Q27,VALUE(RIGHT(M$97,2))&lt;='Data Input 2'!$R27),'Data Input 2'!$W27,0),0)</f>
        <v>0</v>
      </c>
      <c r="N117" s="140">
        <f>IF('Data Input 2'!$K27="Capital Reserves",IF(AND(VALUE(RIGHT(N$97,2))&gt;='Data Input 2'!$Q27,VALUE(RIGHT(N$97,2))&lt;='Data Input 2'!$R27),'Data Input 2'!$W27,0),0)</f>
        <v>0</v>
      </c>
      <c r="O117" s="140">
        <f>IF('Data Input 2'!$K27="Capital Reserves",IF(AND(VALUE(RIGHT(O$97,2))&gt;='Data Input 2'!$Q27,VALUE(RIGHT(O$97,2))&lt;='Data Input 2'!$R27),'Data Input 2'!$W27,0),0)</f>
        <v>0</v>
      </c>
      <c r="P117" s="140">
        <f>IF('Data Input 2'!$K27="Capital Reserves",IF(AND(VALUE(RIGHT(P$97,2))&gt;='Data Input 2'!$Q27,VALUE(RIGHT(P$97,2))&lt;='Data Input 2'!$R27),'Data Input 2'!$W27,0),0)</f>
        <v>0</v>
      </c>
      <c r="Q117" s="140">
        <f>IF('Data Input 2'!$K27="Capital Reserves",IF(AND(VALUE(RIGHT(Q$97,2))&gt;='Data Input 2'!$Q27,VALUE(RIGHT(Q$97,2))&lt;='Data Input 2'!$R27),'Data Input 2'!$W27,0),0)</f>
        <v>0</v>
      </c>
      <c r="R117" s="140">
        <f>IF('Data Input 2'!$K27="Capital Reserves",IF(AND(VALUE(RIGHT(R$97,2))&gt;='Data Input 2'!$Q27,VALUE(RIGHT(R$97,2))&lt;='Data Input 2'!$R27),'Data Input 2'!$W27,0),0)</f>
        <v>0</v>
      </c>
      <c r="S117" s="140">
        <f>IF('Data Input 2'!$K27="Capital Reserves",IF(AND(VALUE(RIGHT(S$97,2))&gt;='Data Input 2'!$Q27,VALUE(RIGHT(S$97,2))&lt;='Data Input 2'!$R27),'Data Input 2'!$W27,0),0)</f>
        <v>0</v>
      </c>
      <c r="T117" s="140">
        <f>IF('Data Input 2'!$K27="Capital Reserves",IF(AND(VALUE(RIGHT(T$97,2))&gt;='Data Input 2'!$Q27,VALUE(RIGHT(T$97,2))&lt;='Data Input 2'!$R27),'Data Input 2'!$W27,0),0)</f>
        <v>0</v>
      </c>
      <c r="U117" s="140">
        <f>IF('Data Input 2'!$K27="Capital Reserves",IF(AND(VALUE(RIGHT(U$97,2))&gt;='Data Input 2'!$Q27,VALUE(RIGHT(U$97,2))&lt;='Data Input 2'!$R27),'Data Input 2'!$W27,0),0)</f>
        <v>0</v>
      </c>
      <c r="V117" s="140">
        <f>IF('Data Input 2'!$K27="Capital Reserves",IF(AND(VALUE(RIGHT(V$97,2))&gt;='Data Input 2'!$Q27,VALUE(RIGHT(V$97,2))&lt;='Data Input 2'!$R27),'Data Input 2'!$W27,0),0)</f>
        <v>0</v>
      </c>
      <c r="W117" s="140">
        <f>IF('Data Input 2'!$K27="Capital Reserves",IF(AND(VALUE(RIGHT(W$97,2))&gt;='Data Input 2'!$Q27,VALUE(RIGHT(W$97,2))&lt;='Data Input 2'!$R27),'Data Input 2'!$W27,0),0)</f>
        <v>0</v>
      </c>
      <c r="X117" s="176">
        <f>IF('Data Input 2'!$K27="Capital Reserves",IF(AND(VALUE(RIGHT(X$97,2))&gt;='Data Input 2'!$Q27,VALUE(RIGHT(X$97,2))&lt;='Data Input 2'!$R27),'Data Input 2'!$W27,0),0)</f>
        <v>0</v>
      </c>
      <c r="Y117" s="176">
        <f>IF('Data Input 2'!$K27="Capital Reserves",IF(AND(VALUE(RIGHT(Y$97,2))&gt;='Data Input 2'!$Q27,VALUE(RIGHT(Y$97,2))&lt;='Data Input 2'!$R27),'Data Input 2'!$W27,0),0)</f>
        <v>0</v>
      </c>
      <c r="Z117" s="141">
        <f t="shared" si="51"/>
        <v>0</v>
      </c>
    </row>
    <row r="118" spans="2:26" x14ac:dyDescent="0.2">
      <c r="B118" s="196" t="str">
        <f>IF('Data Input 2'!B28&lt;&gt;0,'Data Input 2'!B28,"")</f>
        <v/>
      </c>
      <c r="C118" s="139"/>
      <c r="D118" s="140">
        <f>IF('Data Input 2'!$K28="Capital Reserves",IF(AND(VALUE(RIGHT(D$97,2))&gt;='Data Input 2'!$Q28,VALUE(RIGHT(D$97,2))&lt;='Data Input 2'!$R28),'Data Input 2'!$W28,0),0)</f>
        <v>0</v>
      </c>
      <c r="E118" s="140">
        <f>IF('Data Input 2'!$K28="Capital Reserves",IF(AND(VALUE(RIGHT(E$97,2))&gt;='Data Input 2'!$Q28,VALUE(RIGHT(E$97,2))&lt;='Data Input 2'!$R28),'Data Input 2'!$W28,0),0)</f>
        <v>0</v>
      </c>
      <c r="F118" s="140">
        <f>IF('Data Input 2'!$K28="Capital Reserves",IF(AND(VALUE(RIGHT(F$97,2))&gt;='Data Input 2'!$Q28,VALUE(RIGHT(F$97,2))&lt;='Data Input 2'!$R28),'Data Input 2'!$W28,0),0)</f>
        <v>0</v>
      </c>
      <c r="G118" s="140">
        <f>IF('Data Input 2'!$K28="Capital Reserves",IF(AND(VALUE(RIGHT(G$97,2))&gt;='Data Input 2'!$Q28,VALUE(RIGHT(G$97,2))&lt;='Data Input 2'!$R28),'Data Input 2'!$W28,0),0)</f>
        <v>0</v>
      </c>
      <c r="H118" s="140">
        <f>IF('Data Input 2'!$K28="Capital Reserves",IF(AND(VALUE(RIGHT(H$97,2))&gt;='Data Input 2'!$Q28,VALUE(RIGHT(H$97,2))&lt;='Data Input 2'!$R28),'Data Input 2'!$W28,0),0)</f>
        <v>0</v>
      </c>
      <c r="I118" s="140">
        <f>IF('Data Input 2'!$K28="Capital Reserves",IF(AND(VALUE(RIGHT(I$97,2))&gt;='Data Input 2'!$Q28,VALUE(RIGHT(I$97,2))&lt;='Data Input 2'!$R28),'Data Input 2'!$W28,0),0)</f>
        <v>0</v>
      </c>
      <c r="J118" s="140">
        <f>IF('Data Input 2'!$K28="Capital Reserves",IF(AND(VALUE(RIGHT(J$97,2))&gt;='Data Input 2'!$Q28,VALUE(RIGHT(J$97,2))&lt;='Data Input 2'!$R28),'Data Input 2'!$W28,0),0)</f>
        <v>0</v>
      </c>
      <c r="K118" s="140">
        <f>IF('Data Input 2'!$K28="Capital Reserves",IF(AND(VALUE(RIGHT(K$97,2))&gt;='Data Input 2'!$Q28,VALUE(RIGHT(K$97,2))&lt;='Data Input 2'!$R28),'Data Input 2'!$W28,0),0)</f>
        <v>0</v>
      </c>
      <c r="L118" s="140">
        <f>IF('Data Input 2'!$K28="Capital Reserves",IF(AND(VALUE(RIGHT(L$97,2))&gt;='Data Input 2'!$Q28,VALUE(RIGHT(L$97,2))&lt;='Data Input 2'!$R28),'Data Input 2'!$W28,0),0)</f>
        <v>0</v>
      </c>
      <c r="M118" s="140">
        <f>IF('Data Input 2'!$K28="Capital Reserves",IF(AND(VALUE(RIGHT(M$97,2))&gt;='Data Input 2'!$Q28,VALUE(RIGHT(M$97,2))&lt;='Data Input 2'!$R28),'Data Input 2'!$W28,0),0)</f>
        <v>0</v>
      </c>
      <c r="N118" s="140">
        <f>IF('Data Input 2'!$K28="Capital Reserves",IF(AND(VALUE(RIGHT(N$97,2))&gt;='Data Input 2'!$Q28,VALUE(RIGHT(N$97,2))&lt;='Data Input 2'!$R28),'Data Input 2'!$W28,0),0)</f>
        <v>0</v>
      </c>
      <c r="O118" s="140">
        <f>IF('Data Input 2'!$K28="Capital Reserves",IF(AND(VALUE(RIGHT(O$97,2))&gt;='Data Input 2'!$Q28,VALUE(RIGHT(O$97,2))&lt;='Data Input 2'!$R28),'Data Input 2'!$W28,0),0)</f>
        <v>0</v>
      </c>
      <c r="P118" s="140">
        <f>IF('Data Input 2'!$K28="Capital Reserves",IF(AND(VALUE(RIGHT(P$97,2))&gt;='Data Input 2'!$Q28,VALUE(RIGHT(P$97,2))&lt;='Data Input 2'!$R28),'Data Input 2'!$W28,0),0)</f>
        <v>0</v>
      </c>
      <c r="Q118" s="140">
        <f>IF('Data Input 2'!$K28="Capital Reserves",IF(AND(VALUE(RIGHT(Q$97,2))&gt;='Data Input 2'!$Q28,VALUE(RIGHT(Q$97,2))&lt;='Data Input 2'!$R28),'Data Input 2'!$W28,0),0)</f>
        <v>0</v>
      </c>
      <c r="R118" s="140">
        <f>IF('Data Input 2'!$K28="Capital Reserves",IF(AND(VALUE(RIGHT(R$97,2))&gt;='Data Input 2'!$Q28,VALUE(RIGHT(R$97,2))&lt;='Data Input 2'!$R28),'Data Input 2'!$W28,0),0)</f>
        <v>0</v>
      </c>
      <c r="S118" s="140">
        <f>IF('Data Input 2'!$K28="Capital Reserves",IF(AND(VALUE(RIGHT(S$97,2))&gt;='Data Input 2'!$Q28,VALUE(RIGHT(S$97,2))&lt;='Data Input 2'!$R28),'Data Input 2'!$W28,0),0)</f>
        <v>0</v>
      </c>
      <c r="T118" s="140">
        <f>IF('Data Input 2'!$K28="Capital Reserves",IF(AND(VALUE(RIGHT(T$97,2))&gt;='Data Input 2'!$Q28,VALUE(RIGHT(T$97,2))&lt;='Data Input 2'!$R28),'Data Input 2'!$W28,0),0)</f>
        <v>0</v>
      </c>
      <c r="U118" s="140">
        <f>IF('Data Input 2'!$K28="Capital Reserves",IF(AND(VALUE(RIGHT(U$97,2))&gt;='Data Input 2'!$Q28,VALUE(RIGHT(U$97,2))&lt;='Data Input 2'!$R28),'Data Input 2'!$W28,0),0)</f>
        <v>0</v>
      </c>
      <c r="V118" s="140">
        <f>IF('Data Input 2'!$K28="Capital Reserves",IF(AND(VALUE(RIGHT(V$97,2))&gt;='Data Input 2'!$Q28,VALUE(RIGHT(V$97,2))&lt;='Data Input 2'!$R28),'Data Input 2'!$W28,0),0)</f>
        <v>0</v>
      </c>
      <c r="W118" s="140">
        <f>IF('Data Input 2'!$K28="Capital Reserves",IF(AND(VALUE(RIGHT(W$97,2))&gt;='Data Input 2'!$Q28,VALUE(RIGHT(W$97,2))&lt;='Data Input 2'!$R28),'Data Input 2'!$W28,0),0)</f>
        <v>0</v>
      </c>
      <c r="X118" s="176">
        <f>IF('Data Input 2'!$K28="Capital Reserves",IF(AND(VALUE(RIGHT(X$97,2))&gt;='Data Input 2'!$Q28,VALUE(RIGHT(X$97,2))&lt;='Data Input 2'!$R28),'Data Input 2'!$W28,0),0)</f>
        <v>0</v>
      </c>
      <c r="Y118" s="176">
        <f>IF('Data Input 2'!$K28="Capital Reserves",IF(AND(VALUE(RIGHT(Y$97,2))&gt;='Data Input 2'!$Q28,VALUE(RIGHT(Y$97,2))&lt;='Data Input 2'!$R28),'Data Input 2'!$W28,0),0)</f>
        <v>0</v>
      </c>
      <c r="Z118" s="141">
        <f t="shared" si="51"/>
        <v>0</v>
      </c>
    </row>
    <row r="119" spans="2:26" x14ac:dyDescent="0.2">
      <c r="B119" s="196" t="str">
        <f>IF('Data Input 2'!B29&lt;&gt;0,'Data Input 2'!B29,"")</f>
        <v/>
      </c>
      <c r="C119" s="139"/>
      <c r="D119" s="140">
        <f>IF('Data Input 2'!$K29="Capital Reserves",IF(AND(VALUE(RIGHT(D$97,2))&gt;='Data Input 2'!$Q29,VALUE(RIGHT(D$97,2))&lt;='Data Input 2'!$R29),'Data Input 2'!$W29,0),0)</f>
        <v>0</v>
      </c>
      <c r="E119" s="140">
        <f>IF('Data Input 2'!$K29="Capital Reserves",IF(AND(VALUE(RIGHT(E$97,2))&gt;='Data Input 2'!$Q29,VALUE(RIGHT(E$97,2))&lt;='Data Input 2'!$R29),'Data Input 2'!$W29,0),0)</f>
        <v>0</v>
      </c>
      <c r="F119" s="140">
        <f>IF('Data Input 2'!$K29="Capital Reserves",IF(AND(VALUE(RIGHT(F$97,2))&gt;='Data Input 2'!$Q29,VALUE(RIGHT(F$97,2))&lt;='Data Input 2'!$R29),'Data Input 2'!$W29,0),0)</f>
        <v>0</v>
      </c>
      <c r="G119" s="140">
        <f>IF('Data Input 2'!$K29="Capital Reserves",IF(AND(VALUE(RIGHT(G$97,2))&gt;='Data Input 2'!$Q29,VALUE(RIGHT(G$97,2))&lt;='Data Input 2'!$R29),'Data Input 2'!$W29,0),0)</f>
        <v>0</v>
      </c>
      <c r="H119" s="140">
        <f>IF('Data Input 2'!$K29="Capital Reserves",IF(AND(VALUE(RIGHT(H$97,2))&gt;='Data Input 2'!$Q29,VALUE(RIGHT(H$97,2))&lt;='Data Input 2'!$R29),'Data Input 2'!$W29,0),0)</f>
        <v>0</v>
      </c>
      <c r="I119" s="140">
        <f>IF('Data Input 2'!$K29="Capital Reserves",IF(AND(VALUE(RIGHT(I$97,2))&gt;='Data Input 2'!$Q29,VALUE(RIGHT(I$97,2))&lt;='Data Input 2'!$R29),'Data Input 2'!$W29,0),0)</f>
        <v>0</v>
      </c>
      <c r="J119" s="140">
        <f>IF('Data Input 2'!$K29="Capital Reserves",IF(AND(VALUE(RIGHT(J$97,2))&gt;='Data Input 2'!$Q29,VALUE(RIGHT(J$97,2))&lt;='Data Input 2'!$R29),'Data Input 2'!$W29,0),0)</f>
        <v>0</v>
      </c>
      <c r="K119" s="140">
        <f>IF('Data Input 2'!$K29="Capital Reserves",IF(AND(VALUE(RIGHT(K$97,2))&gt;='Data Input 2'!$Q29,VALUE(RIGHT(K$97,2))&lt;='Data Input 2'!$R29),'Data Input 2'!$W29,0),0)</f>
        <v>0</v>
      </c>
      <c r="L119" s="140">
        <f>IF('Data Input 2'!$K29="Capital Reserves",IF(AND(VALUE(RIGHT(L$97,2))&gt;='Data Input 2'!$Q29,VALUE(RIGHT(L$97,2))&lt;='Data Input 2'!$R29),'Data Input 2'!$W29,0),0)</f>
        <v>0</v>
      </c>
      <c r="M119" s="140">
        <f>IF('Data Input 2'!$K29="Capital Reserves",IF(AND(VALUE(RIGHT(M$97,2))&gt;='Data Input 2'!$Q29,VALUE(RIGHT(M$97,2))&lt;='Data Input 2'!$R29),'Data Input 2'!$W29,0),0)</f>
        <v>0</v>
      </c>
      <c r="N119" s="140">
        <f>IF('Data Input 2'!$K29="Capital Reserves",IF(AND(VALUE(RIGHT(N$97,2))&gt;='Data Input 2'!$Q29,VALUE(RIGHT(N$97,2))&lt;='Data Input 2'!$R29),'Data Input 2'!$W29,0),0)</f>
        <v>0</v>
      </c>
      <c r="O119" s="140">
        <f>IF('Data Input 2'!$K29="Capital Reserves",IF(AND(VALUE(RIGHT(O$97,2))&gt;='Data Input 2'!$Q29,VALUE(RIGHT(O$97,2))&lt;='Data Input 2'!$R29),'Data Input 2'!$W29,0),0)</f>
        <v>0</v>
      </c>
      <c r="P119" s="140">
        <f>IF('Data Input 2'!$K29="Capital Reserves",IF(AND(VALUE(RIGHT(P$97,2))&gt;='Data Input 2'!$Q29,VALUE(RIGHT(P$97,2))&lt;='Data Input 2'!$R29),'Data Input 2'!$W29,0),0)</f>
        <v>0</v>
      </c>
      <c r="Q119" s="140">
        <f>IF('Data Input 2'!$K29="Capital Reserves",IF(AND(VALUE(RIGHT(Q$97,2))&gt;='Data Input 2'!$Q29,VALUE(RIGHT(Q$97,2))&lt;='Data Input 2'!$R29),'Data Input 2'!$W29,0),0)</f>
        <v>0</v>
      </c>
      <c r="R119" s="140">
        <f>IF('Data Input 2'!$K29="Capital Reserves",IF(AND(VALUE(RIGHT(R$97,2))&gt;='Data Input 2'!$Q29,VALUE(RIGHT(R$97,2))&lt;='Data Input 2'!$R29),'Data Input 2'!$W29,0),0)</f>
        <v>0</v>
      </c>
      <c r="S119" s="140">
        <f>IF('Data Input 2'!$K29="Capital Reserves",IF(AND(VALUE(RIGHT(S$97,2))&gt;='Data Input 2'!$Q29,VALUE(RIGHT(S$97,2))&lt;='Data Input 2'!$R29),'Data Input 2'!$W29,0),0)</f>
        <v>0</v>
      </c>
      <c r="T119" s="140">
        <f>IF('Data Input 2'!$K29="Capital Reserves",IF(AND(VALUE(RIGHT(T$97,2))&gt;='Data Input 2'!$Q29,VALUE(RIGHT(T$97,2))&lt;='Data Input 2'!$R29),'Data Input 2'!$W29,0),0)</f>
        <v>0</v>
      </c>
      <c r="U119" s="140">
        <f>IF('Data Input 2'!$K29="Capital Reserves",IF(AND(VALUE(RIGHT(U$97,2))&gt;='Data Input 2'!$Q29,VALUE(RIGHT(U$97,2))&lt;='Data Input 2'!$R29),'Data Input 2'!$W29,0),0)</f>
        <v>0</v>
      </c>
      <c r="V119" s="140">
        <f>IF('Data Input 2'!$K29="Capital Reserves",IF(AND(VALUE(RIGHT(V$97,2))&gt;='Data Input 2'!$Q29,VALUE(RIGHT(V$97,2))&lt;='Data Input 2'!$R29),'Data Input 2'!$W29,0),0)</f>
        <v>0</v>
      </c>
      <c r="W119" s="140">
        <f>IF('Data Input 2'!$K29="Capital Reserves",IF(AND(VALUE(RIGHT(W$97,2))&gt;='Data Input 2'!$Q29,VALUE(RIGHT(W$97,2))&lt;='Data Input 2'!$R29),'Data Input 2'!$W29,0),0)</f>
        <v>0</v>
      </c>
      <c r="X119" s="176">
        <f>IF('Data Input 2'!$K29="Capital Reserves",IF(AND(VALUE(RIGHT(X$97,2))&gt;='Data Input 2'!$Q29,VALUE(RIGHT(X$97,2))&lt;='Data Input 2'!$R29),'Data Input 2'!$W29,0),0)</f>
        <v>0</v>
      </c>
      <c r="Y119" s="176">
        <f>IF('Data Input 2'!$K29="Capital Reserves",IF(AND(VALUE(RIGHT(Y$97,2))&gt;='Data Input 2'!$Q29,VALUE(RIGHT(Y$97,2))&lt;='Data Input 2'!$R29),'Data Input 2'!$W29,0),0)</f>
        <v>0</v>
      </c>
      <c r="Z119" s="141">
        <f t="shared" si="51"/>
        <v>0</v>
      </c>
    </row>
    <row r="120" spans="2:26" x14ac:dyDescent="0.2">
      <c r="B120" s="196" t="str">
        <f>IF('Data Input 2'!B30&lt;&gt;0,'Data Input 2'!B30,"")</f>
        <v/>
      </c>
      <c r="C120" s="139"/>
      <c r="D120" s="140">
        <f>IF('Data Input 2'!$K30="Capital Reserves",IF(AND(VALUE(RIGHT(D$97,2))&gt;='Data Input 2'!$Q30,VALUE(RIGHT(D$97,2))&lt;='Data Input 2'!$R30),'Data Input 2'!$W30,0),0)</f>
        <v>0</v>
      </c>
      <c r="E120" s="140">
        <f>IF('Data Input 2'!$K30="Capital Reserves",IF(AND(VALUE(RIGHT(E$97,2))&gt;='Data Input 2'!$Q30,VALUE(RIGHT(E$97,2))&lt;='Data Input 2'!$R30),'Data Input 2'!$W30,0),0)</f>
        <v>0</v>
      </c>
      <c r="F120" s="140">
        <f>IF('Data Input 2'!$K30="Capital Reserves",IF(AND(VALUE(RIGHT(F$97,2))&gt;='Data Input 2'!$Q30,VALUE(RIGHT(F$97,2))&lt;='Data Input 2'!$R30),'Data Input 2'!$W30,0),0)</f>
        <v>0</v>
      </c>
      <c r="G120" s="140">
        <f>IF('Data Input 2'!$K30="Capital Reserves",IF(AND(VALUE(RIGHT(G$97,2))&gt;='Data Input 2'!$Q30,VALUE(RIGHT(G$97,2))&lt;='Data Input 2'!$R30),'Data Input 2'!$W30,0),0)</f>
        <v>0</v>
      </c>
      <c r="H120" s="140">
        <f>IF('Data Input 2'!$K30="Capital Reserves",IF(AND(VALUE(RIGHT(H$97,2))&gt;='Data Input 2'!$Q30,VALUE(RIGHT(H$97,2))&lt;='Data Input 2'!$R30),'Data Input 2'!$W30,0),0)</f>
        <v>0</v>
      </c>
      <c r="I120" s="140">
        <f>IF('Data Input 2'!$K30="Capital Reserves",IF(AND(VALUE(RIGHT(I$97,2))&gt;='Data Input 2'!$Q30,VALUE(RIGHT(I$97,2))&lt;='Data Input 2'!$R30),'Data Input 2'!$W30,0),0)</f>
        <v>0</v>
      </c>
      <c r="J120" s="140">
        <f>IF('Data Input 2'!$K30="Capital Reserves",IF(AND(VALUE(RIGHT(J$97,2))&gt;='Data Input 2'!$Q30,VALUE(RIGHT(J$97,2))&lt;='Data Input 2'!$R30),'Data Input 2'!$W30,0),0)</f>
        <v>0</v>
      </c>
      <c r="K120" s="140">
        <f>IF('Data Input 2'!$K30="Capital Reserves",IF(AND(VALUE(RIGHT(K$97,2))&gt;='Data Input 2'!$Q30,VALUE(RIGHT(K$97,2))&lt;='Data Input 2'!$R30),'Data Input 2'!$W30,0),0)</f>
        <v>0</v>
      </c>
      <c r="L120" s="140">
        <f>IF('Data Input 2'!$K30="Capital Reserves",IF(AND(VALUE(RIGHT(L$97,2))&gt;='Data Input 2'!$Q30,VALUE(RIGHT(L$97,2))&lt;='Data Input 2'!$R30),'Data Input 2'!$W30,0),0)</f>
        <v>0</v>
      </c>
      <c r="M120" s="140">
        <f>IF('Data Input 2'!$K30="Capital Reserves",IF(AND(VALUE(RIGHT(M$97,2))&gt;='Data Input 2'!$Q30,VALUE(RIGHT(M$97,2))&lt;='Data Input 2'!$R30),'Data Input 2'!$W30,0),0)</f>
        <v>0</v>
      </c>
      <c r="N120" s="140">
        <f>IF('Data Input 2'!$K30="Capital Reserves",IF(AND(VALUE(RIGHT(N$97,2))&gt;='Data Input 2'!$Q30,VALUE(RIGHT(N$97,2))&lt;='Data Input 2'!$R30),'Data Input 2'!$W30,0),0)</f>
        <v>0</v>
      </c>
      <c r="O120" s="140">
        <f>IF('Data Input 2'!$K30="Capital Reserves",IF(AND(VALUE(RIGHT(O$97,2))&gt;='Data Input 2'!$Q30,VALUE(RIGHT(O$97,2))&lt;='Data Input 2'!$R30),'Data Input 2'!$W30,0),0)</f>
        <v>0</v>
      </c>
      <c r="P120" s="140">
        <f>IF('Data Input 2'!$K30="Capital Reserves",IF(AND(VALUE(RIGHT(P$97,2))&gt;='Data Input 2'!$Q30,VALUE(RIGHT(P$97,2))&lt;='Data Input 2'!$R30),'Data Input 2'!$W30,0),0)</f>
        <v>0</v>
      </c>
      <c r="Q120" s="140">
        <f>IF('Data Input 2'!$K30="Capital Reserves",IF(AND(VALUE(RIGHT(Q$97,2))&gt;='Data Input 2'!$Q30,VALUE(RIGHT(Q$97,2))&lt;='Data Input 2'!$R30),'Data Input 2'!$W30,0),0)</f>
        <v>0</v>
      </c>
      <c r="R120" s="140">
        <f>IF('Data Input 2'!$K30="Capital Reserves",IF(AND(VALUE(RIGHT(R$97,2))&gt;='Data Input 2'!$Q30,VALUE(RIGHT(R$97,2))&lt;='Data Input 2'!$R30),'Data Input 2'!$W30,0),0)</f>
        <v>0</v>
      </c>
      <c r="S120" s="140">
        <f>IF('Data Input 2'!$K30="Capital Reserves",IF(AND(VALUE(RIGHT(S$97,2))&gt;='Data Input 2'!$Q30,VALUE(RIGHT(S$97,2))&lt;='Data Input 2'!$R30),'Data Input 2'!$W30,0),0)</f>
        <v>0</v>
      </c>
      <c r="T120" s="140">
        <f>IF('Data Input 2'!$K30="Capital Reserves",IF(AND(VALUE(RIGHT(T$97,2))&gt;='Data Input 2'!$Q30,VALUE(RIGHT(T$97,2))&lt;='Data Input 2'!$R30),'Data Input 2'!$W30,0),0)</f>
        <v>0</v>
      </c>
      <c r="U120" s="140">
        <f>IF('Data Input 2'!$K30="Capital Reserves",IF(AND(VALUE(RIGHT(U$97,2))&gt;='Data Input 2'!$Q30,VALUE(RIGHT(U$97,2))&lt;='Data Input 2'!$R30),'Data Input 2'!$W30,0),0)</f>
        <v>0</v>
      </c>
      <c r="V120" s="140">
        <f>IF('Data Input 2'!$K30="Capital Reserves",IF(AND(VALUE(RIGHT(V$97,2))&gt;='Data Input 2'!$Q30,VALUE(RIGHT(V$97,2))&lt;='Data Input 2'!$R30),'Data Input 2'!$W30,0),0)</f>
        <v>0</v>
      </c>
      <c r="W120" s="140">
        <f>IF('Data Input 2'!$K30="Capital Reserves",IF(AND(VALUE(RIGHT(W$97,2))&gt;='Data Input 2'!$Q30,VALUE(RIGHT(W$97,2))&lt;='Data Input 2'!$R30),'Data Input 2'!$W30,0),0)</f>
        <v>0</v>
      </c>
      <c r="X120" s="176">
        <f>IF('Data Input 2'!$K30="Capital Reserves",IF(AND(VALUE(RIGHT(X$97,2))&gt;='Data Input 2'!$Q30,VALUE(RIGHT(X$97,2))&lt;='Data Input 2'!$R30),'Data Input 2'!$W30,0),0)</f>
        <v>0</v>
      </c>
      <c r="Y120" s="176">
        <f>IF('Data Input 2'!$K30="Capital Reserves",IF(AND(VALUE(RIGHT(Y$97,2))&gt;='Data Input 2'!$Q30,VALUE(RIGHT(Y$97,2))&lt;='Data Input 2'!$R30),'Data Input 2'!$W30,0),0)</f>
        <v>0</v>
      </c>
      <c r="Z120" s="141">
        <f t="shared" si="51"/>
        <v>0</v>
      </c>
    </row>
    <row r="121" spans="2:26" x14ac:dyDescent="0.2">
      <c r="B121" s="196" t="str">
        <f>IF('Data Input 2'!B31&lt;&gt;0,'Data Input 2'!B31,"")</f>
        <v/>
      </c>
      <c r="C121" s="139"/>
      <c r="D121" s="140">
        <f>IF('Data Input 2'!$K31="Capital Reserves",IF(AND(VALUE(RIGHT(D$97,2))&gt;='Data Input 2'!$Q31,VALUE(RIGHT(D$97,2))&lt;='Data Input 2'!$R31),'Data Input 2'!$W31,0),0)</f>
        <v>0</v>
      </c>
      <c r="E121" s="140">
        <f>IF('Data Input 2'!$K31="Capital Reserves",IF(AND(VALUE(RIGHT(E$97,2))&gt;='Data Input 2'!$Q31,VALUE(RIGHT(E$97,2))&lt;='Data Input 2'!$R31),'Data Input 2'!$W31,0),0)</f>
        <v>0</v>
      </c>
      <c r="F121" s="140">
        <f>IF('Data Input 2'!$K31="Capital Reserves",IF(AND(VALUE(RIGHT(F$97,2))&gt;='Data Input 2'!$Q31,VALUE(RIGHT(F$97,2))&lt;='Data Input 2'!$R31),'Data Input 2'!$W31,0),0)</f>
        <v>0</v>
      </c>
      <c r="G121" s="140">
        <f>IF('Data Input 2'!$K31="Capital Reserves",IF(AND(VALUE(RIGHT(G$97,2))&gt;='Data Input 2'!$Q31,VALUE(RIGHT(G$97,2))&lt;='Data Input 2'!$R31),'Data Input 2'!$W31,0),0)</f>
        <v>0</v>
      </c>
      <c r="H121" s="140">
        <f>IF('Data Input 2'!$K31="Capital Reserves",IF(AND(VALUE(RIGHT(H$97,2))&gt;='Data Input 2'!$Q31,VALUE(RIGHT(H$97,2))&lt;='Data Input 2'!$R31),'Data Input 2'!$W31,0),0)</f>
        <v>0</v>
      </c>
      <c r="I121" s="140">
        <f>IF('Data Input 2'!$K31="Capital Reserves",IF(AND(VALUE(RIGHT(I$97,2))&gt;='Data Input 2'!$Q31,VALUE(RIGHT(I$97,2))&lt;='Data Input 2'!$R31),'Data Input 2'!$W31,0),0)</f>
        <v>0</v>
      </c>
      <c r="J121" s="140">
        <f>IF('Data Input 2'!$K31="Capital Reserves",IF(AND(VALUE(RIGHT(J$97,2))&gt;='Data Input 2'!$Q31,VALUE(RIGHT(J$97,2))&lt;='Data Input 2'!$R31),'Data Input 2'!$W31,0),0)</f>
        <v>0</v>
      </c>
      <c r="K121" s="140">
        <f>IF('Data Input 2'!$K31="Capital Reserves",IF(AND(VALUE(RIGHT(K$97,2))&gt;='Data Input 2'!$Q31,VALUE(RIGHT(K$97,2))&lt;='Data Input 2'!$R31),'Data Input 2'!$W31,0),0)</f>
        <v>0</v>
      </c>
      <c r="L121" s="140">
        <f>IF('Data Input 2'!$K31="Capital Reserves",IF(AND(VALUE(RIGHT(L$97,2))&gt;='Data Input 2'!$Q31,VALUE(RIGHT(L$97,2))&lt;='Data Input 2'!$R31),'Data Input 2'!$W31,0),0)</f>
        <v>0</v>
      </c>
      <c r="M121" s="140">
        <f>IF('Data Input 2'!$K31="Capital Reserves",IF(AND(VALUE(RIGHT(M$97,2))&gt;='Data Input 2'!$Q31,VALUE(RIGHT(M$97,2))&lt;='Data Input 2'!$R31),'Data Input 2'!$W31,0),0)</f>
        <v>0</v>
      </c>
      <c r="N121" s="140">
        <f>IF('Data Input 2'!$K31="Capital Reserves",IF(AND(VALUE(RIGHT(N$97,2))&gt;='Data Input 2'!$Q31,VALUE(RIGHT(N$97,2))&lt;='Data Input 2'!$R31),'Data Input 2'!$W31,0),0)</f>
        <v>0</v>
      </c>
      <c r="O121" s="140">
        <f>IF('Data Input 2'!$K31="Capital Reserves",IF(AND(VALUE(RIGHT(O$97,2))&gt;='Data Input 2'!$Q31,VALUE(RIGHT(O$97,2))&lt;='Data Input 2'!$R31),'Data Input 2'!$W31,0),0)</f>
        <v>0</v>
      </c>
      <c r="P121" s="140">
        <f>IF('Data Input 2'!$K31="Capital Reserves",IF(AND(VALUE(RIGHT(P$97,2))&gt;='Data Input 2'!$Q31,VALUE(RIGHT(P$97,2))&lt;='Data Input 2'!$R31),'Data Input 2'!$W31,0),0)</f>
        <v>0</v>
      </c>
      <c r="Q121" s="140">
        <f>IF('Data Input 2'!$K31="Capital Reserves",IF(AND(VALUE(RIGHT(Q$97,2))&gt;='Data Input 2'!$Q31,VALUE(RIGHT(Q$97,2))&lt;='Data Input 2'!$R31),'Data Input 2'!$W31,0),0)</f>
        <v>0</v>
      </c>
      <c r="R121" s="140">
        <f>IF('Data Input 2'!$K31="Capital Reserves",IF(AND(VALUE(RIGHT(R$97,2))&gt;='Data Input 2'!$Q31,VALUE(RIGHT(R$97,2))&lt;='Data Input 2'!$R31),'Data Input 2'!$W31,0),0)</f>
        <v>0</v>
      </c>
      <c r="S121" s="140">
        <f>IF('Data Input 2'!$K31="Capital Reserves",IF(AND(VALUE(RIGHT(S$97,2))&gt;='Data Input 2'!$Q31,VALUE(RIGHT(S$97,2))&lt;='Data Input 2'!$R31),'Data Input 2'!$W31,0),0)</f>
        <v>0</v>
      </c>
      <c r="T121" s="140">
        <f>IF('Data Input 2'!$K31="Capital Reserves",IF(AND(VALUE(RIGHT(T$97,2))&gt;='Data Input 2'!$Q31,VALUE(RIGHT(T$97,2))&lt;='Data Input 2'!$R31),'Data Input 2'!$W31,0),0)</f>
        <v>0</v>
      </c>
      <c r="U121" s="140">
        <f>IF('Data Input 2'!$K31="Capital Reserves",IF(AND(VALUE(RIGHT(U$97,2))&gt;='Data Input 2'!$Q31,VALUE(RIGHT(U$97,2))&lt;='Data Input 2'!$R31),'Data Input 2'!$W31,0),0)</f>
        <v>0</v>
      </c>
      <c r="V121" s="140">
        <f>IF('Data Input 2'!$K31="Capital Reserves",IF(AND(VALUE(RIGHT(V$97,2))&gt;='Data Input 2'!$Q31,VALUE(RIGHT(V$97,2))&lt;='Data Input 2'!$R31),'Data Input 2'!$W31,0),0)</f>
        <v>0</v>
      </c>
      <c r="W121" s="140">
        <f>IF('Data Input 2'!$K31="Capital Reserves",IF(AND(VALUE(RIGHT(W$97,2))&gt;='Data Input 2'!$Q31,VALUE(RIGHT(W$97,2))&lt;='Data Input 2'!$R31),'Data Input 2'!$W31,0),0)</f>
        <v>0</v>
      </c>
      <c r="X121" s="176">
        <f>IF('Data Input 2'!$K31="Capital Reserves",IF(AND(VALUE(RIGHT(X$97,2))&gt;='Data Input 2'!$Q31,VALUE(RIGHT(X$97,2))&lt;='Data Input 2'!$R31),'Data Input 2'!$W31,0),0)</f>
        <v>0</v>
      </c>
      <c r="Y121" s="176">
        <f>IF('Data Input 2'!$K31="Capital Reserves",IF(AND(VALUE(RIGHT(Y$97,2))&gt;='Data Input 2'!$Q31,VALUE(RIGHT(Y$97,2))&lt;='Data Input 2'!$R31),'Data Input 2'!$W31,0),0)</f>
        <v>0</v>
      </c>
      <c r="Z121" s="141">
        <f t="shared" si="51"/>
        <v>0</v>
      </c>
    </row>
    <row r="122" spans="2:26" x14ac:dyDescent="0.2">
      <c r="B122" s="196" t="str">
        <f>IF('Data Input 2'!B32&lt;&gt;0,'Data Input 2'!B32,"")</f>
        <v/>
      </c>
      <c r="C122" s="139"/>
      <c r="D122" s="140">
        <f>IF('Data Input 2'!$K32="Capital Reserves",IF(AND(VALUE(RIGHT(D$97,2))&gt;='Data Input 2'!$Q32,VALUE(RIGHT(D$97,2))&lt;='Data Input 2'!$R32),'Data Input 2'!$W32,0),0)</f>
        <v>0</v>
      </c>
      <c r="E122" s="140">
        <f>IF('Data Input 2'!$K32="Capital Reserves",IF(AND(VALUE(RIGHT(E$97,2))&gt;='Data Input 2'!$Q32,VALUE(RIGHT(E$97,2))&lt;='Data Input 2'!$R32),'Data Input 2'!$W32,0),0)</f>
        <v>0</v>
      </c>
      <c r="F122" s="140">
        <f>IF('Data Input 2'!$K32="Capital Reserves",IF(AND(VALUE(RIGHT(F$97,2))&gt;='Data Input 2'!$Q32,VALUE(RIGHT(F$97,2))&lt;='Data Input 2'!$R32),'Data Input 2'!$W32,0),0)</f>
        <v>0</v>
      </c>
      <c r="G122" s="140">
        <f>IF('Data Input 2'!$K32="Capital Reserves",IF(AND(VALUE(RIGHT(G$97,2))&gt;='Data Input 2'!$Q32,VALUE(RIGHT(G$97,2))&lt;='Data Input 2'!$R32),'Data Input 2'!$W32,0),0)</f>
        <v>0</v>
      </c>
      <c r="H122" s="140">
        <f>IF('Data Input 2'!$K32="Capital Reserves",IF(AND(VALUE(RIGHT(H$97,2))&gt;='Data Input 2'!$Q32,VALUE(RIGHT(H$97,2))&lt;='Data Input 2'!$R32),'Data Input 2'!$W32,0),0)</f>
        <v>0</v>
      </c>
      <c r="I122" s="140">
        <f>IF('Data Input 2'!$K32="Capital Reserves",IF(AND(VALUE(RIGHT(I$97,2))&gt;='Data Input 2'!$Q32,VALUE(RIGHT(I$97,2))&lt;='Data Input 2'!$R32),'Data Input 2'!$W32,0),0)</f>
        <v>0</v>
      </c>
      <c r="J122" s="140">
        <f>IF('Data Input 2'!$K32="Capital Reserves",IF(AND(VALUE(RIGHT(J$97,2))&gt;='Data Input 2'!$Q32,VALUE(RIGHT(J$97,2))&lt;='Data Input 2'!$R32),'Data Input 2'!$W32,0),0)</f>
        <v>0</v>
      </c>
      <c r="K122" s="140">
        <f>IF('Data Input 2'!$K32="Capital Reserves",IF(AND(VALUE(RIGHT(K$97,2))&gt;='Data Input 2'!$Q32,VALUE(RIGHT(K$97,2))&lt;='Data Input 2'!$R32),'Data Input 2'!$W32,0),0)</f>
        <v>0</v>
      </c>
      <c r="L122" s="140">
        <f>IF('Data Input 2'!$K32="Capital Reserves",IF(AND(VALUE(RIGHT(L$97,2))&gt;='Data Input 2'!$Q32,VALUE(RIGHT(L$97,2))&lt;='Data Input 2'!$R32),'Data Input 2'!$W32,0),0)</f>
        <v>0</v>
      </c>
      <c r="M122" s="140">
        <f>IF('Data Input 2'!$K32="Capital Reserves",IF(AND(VALUE(RIGHT(M$97,2))&gt;='Data Input 2'!$Q32,VALUE(RIGHT(M$97,2))&lt;='Data Input 2'!$R32),'Data Input 2'!$W32,0),0)</f>
        <v>0</v>
      </c>
      <c r="N122" s="140">
        <f>IF('Data Input 2'!$K32="Capital Reserves",IF(AND(VALUE(RIGHT(N$97,2))&gt;='Data Input 2'!$Q32,VALUE(RIGHT(N$97,2))&lt;='Data Input 2'!$R32),'Data Input 2'!$W32,0),0)</f>
        <v>0</v>
      </c>
      <c r="O122" s="140">
        <f>IF('Data Input 2'!$K32="Capital Reserves",IF(AND(VALUE(RIGHT(O$97,2))&gt;='Data Input 2'!$Q32,VALUE(RIGHT(O$97,2))&lt;='Data Input 2'!$R32),'Data Input 2'!$W32,0),0)</f>
        <v>0</v>
      </c>
      <c r="P122" s="140">
        <f>IF('Data Input 2'!$K32="Capital Reserves",IF(AND(VALUE(RIGHT(P$97,2))&gt;='Data Input 2'!$Q32,VALUE(RIGHT(P$97,2))&lt;='Data Input 2'!$R32),'Data Input 2'!$W32,0),0)</f>
        <v>0</v>
      </c>
      <c r="Q122" s="140">
        <f>IF('Data Input 2'!$K32="Capital Reserves",IF(AND(VALUE(RIGHT(Q$97,2))&gt;='Data Input 2'!$Q32,VALUE(RIGHT(Q$97,2))&lt;='Data Input 2'!$R32),'Data Input 2'!$W32,0),0)</f>
        <v>0</v>
      </c>
      <c r="R122" s="140">
        <f>IF('Data Input 2'!$K32="Capital Reserves",IF(AND(VALUE(RIGHT(R$97,2))&gt;='Data Input 2'!$Q32,VALUE(RIGHT(R$97,2))&lt;='Data Input 2'!$R32),'Data Input 2'!$W32,0),0)</f>
        <v>0</v>
      </c>
      <c r="S122" s="140">
        <f>IF('Data Input 2'!$K32="Capital Reserves",IF(AND(VALUE(RIGHT(S$97,2))&gt;='Data Input 2'!$Q32,VALUE(RIGHT(S$97,2))&lt;='Data Input 2'!$R32),'Data Input 2'!$W32,0),0)</f>
        <v>0</v>
      </c>
      <c r="T122" s="140">
        <f>IF('Data Input 2'!$K32="Capital Reserves",IF(AND(VALUE(RIGHT(T$97,2))&gt;='Data Input 2'!$Q32,VALUE(RIGHT(T$97,2))&lt;='Data Input 2'!$R32),'Data Input 2'!$W32,0),0)</f>
        <v>0</v>
      </c>
      <c r="U122" s="140">
        <f>IF('Data Input 2'!$K32="Capital Reserves",IF(AND(VALUE(RIGHT(U$97,2))&gt;='Data Input 2'!$Q32,VALUE(RIGHT(U$97,2))&lt;='Data Input 2'!$R32),'Data Input 2'!$W32,0),0)</f>
        <v>0</v>
      </c>
      <c r="V122" s="140">
        <f>IF('Data Input 2'!$K32="Capital Reserves",IF(AND(VALUE(RIGHT(V$97,2))&gt;='Data Input 2'!$Q32,VALUE(RIGHT(V$97,2))&lt;='Data Input 2'!$R32),'Data Input 2'!$W32,0),0)</f>
        <v>0</v>
      </c>
      <c r="W122" s="140">
        <f>IF('Data Input 2'!$K32="Capital Reserves",IF(AND(VALUE(RIGHT(W$97,2))&gt;='Data Input 2'!$Q32,VALUE(RIGHT(W$97,2))&lt;='Data Input 2'!$R32),'Data Input 2'!$W32,0),0)</f>
        <v>0</v>
      </c>
      <c r="X122" s="176">
        <f>IF('Data Input 2'!$K32="Capital Reserves",IF(AND(VALUE(RIGHT(X$97,2))&gt;='Data Input 2'!$Q32,VALUE(RIGHT(X$97,2))&lt;='Data Input 2'!$R32),'Data Input 2'!$W32,0),0)</f>
        <v>0</v>
      </c>
      <c r="Y122" s="176">
        <f>IF('Data Input 2'!$K32="Capital Reserves",IF(AND(VALUE(RIGHT(Y$97,2))&gt;='Data Input 2'!$Q32,VALUE(RIGHT(Y$97,2))&lt;='Data Input 2'!$R32),'Data Input 2'!$W32,0),0)</f>
        <v>0</v>
      </c>
      <c r="Z122" s="141">
        <f t="shared" si="51"/>
        <v>0</v>
      </c>
    </row>
    <row r="123" spans="2:26" x14ac:dyDescent="0.2">
      <c r="B123" s="196" t="str">
        <f>IF('Data Input 2'!B33&lt;&gt;0,'Data Input 2'!B33,"")</f>
        <v/>
      </c>
      <c r="C123" s="139"/>
      <c r="D123" s="140">
        <f>IF('Data Input 2'!$K33="Capital Reserves",IF(AND(VALUE(RIGHT(D$97,2))&gt;='Data Input 2'!$Q33,VALUE(RIGHT(D$97,2))&lt;='Data Input 2'!$R33),'Data Input 2'!$W33,0),0)</f>
        <v>0</v>
      </c>
      <c r="E123" s="140">
        <f>IF('Data Input 2'!$K33="Capital Reserves",IF(AND(VALUE(RIGHT(E$97,2))&gt;='Data Input 2'!$Q33,VALUE(RIGHT(E$97,2))&lt;='Data Input 2'!$R33),'Data Input 2'!$W33,0),0)</f>
        <v>0</v>
      </c>
      <c r="F123" s="140">
        <f>IF('Data Input 2'!$K33="Capital Reserves",IF(AND(VALUE(RIGHT(F$97,2))&gt;='Data Input 2'!$Q33,VALUE(RIGHT(F$97,2))&lt;='Data Input 2'!$R33),'Data Input 2'!$W33,0),0)</f>
        <v>0</v>
      </c>
      <c r="G123" s="140">
        <f>IF('Data Input 2'!$K33="Capital Reserves",IF(AND(VALUE(RIGHT(G$97,2))&gt;='Data Input 2'!$Q33,VALUE(RIGHT(G$97,2))&lt;='Data Input 2'!$R33),'Data Input 2'!$W33,0),0)</f>
        <v>0</v>
      </c>
      <c r="H123" s="140">
        <f>IF('Data Input 2'!$K33="Capital Reserves",IF(AND(VALUE(RIGHT(H$97,2))&gt;='Data Input 2'!$Q33,VALUE(RIGHT(H$97,2))&lt;='Data Input 2'!$R33),'Data Input 2'!$W33,0),0)</f>
        <v>0</v>
      </c>
      <c r="I123" s="140">
        <f>IF('Data Input 2'!$K33="Capital Reserves",IF(AND(VALUE(RIGHT(I$97,2))&gt;='Data Input 2'!$Q33,VALUE(RIGHT(I$97,2))&lt;='Data Input 2'!$R33),'Data Input 2'!$W33,0),0)</f>
        <v>0</v>
      </c>
      <c r="J123" s="140">
        <f>IF('Data Input 2'!$K33="Capital Reserves",IF(AND(VALUE(RIGHT(J$97,2))&gt;='Data Input 2'!$Q33,VALUE(RIGHT(J$97,2))&lt;='Data Input 2'!$R33),'Data Input 2'!$W33,0),0)</f>
        <v>0</v>
      </c>
      <c r="K123" s="140">
        <f>IF('Data Input 2'!$K33="Capital Reserves",IF(AND(VALUE(RIGHT(K$97,2))&gt;='Data Input 2'!$Q33,VALUE(RIGHT(K$97,2))&lt;='Data Input 2'!$R33),'Data Input 2'!$W33,0),0)</f>
        <v>0</v>
      </c>
      <c r="L123" s="140">
        <f>IF('Data Input 2'!$K33="Capital Reserves",IF(AND(VALUE(RIGHT(L$97,2))&gt;='Data Input 2'!$Q33,VALUE(RIGHT(L$97,2))&lt;='Data Input 2'!$R33),'Data Input 2'!$W33,0),0)</f>
        <v>0</v>
      </c>
      <c r="M123" s="140">
        <f>IF('Data Input 2'!$K33="Capital Reserves",IF(AND(VALUE(RIGHT(M$97,2))&gt;='Data Input 2'!$Q33,VALUE(RIGHT(M$97,2))&lt;='Data Input 2'!$R33),'Data Input 2'!$W33,0),0)</f>
        <v>0</v>
      </c>
      <c r="N123" s="140">
        <f>IF('Data Input 2'!$K33="Capital Reserves",IF(AND(VALUE(RIGHT(N$97,2))&gt;='Data Input 2'!$Q33,VALUE(RIGHT(N$97,2))&lt;='Data Input 2'!$R33),'Data Input 2'!$W33,0),0)</f>
        <v>0</v>
      </c>
      <c r="O123" s="140">
        <f>IF('Data Input 2'!$K33="Capital Reserves",IF(AND(VALUE(RIGHT(O$97,2))&gt;='Data Input 2'!$Q33,VALUE(RIGHT(O$97,2))&lt;='Data Input 2'!$R33),'Data Input 2'!$W33,0),0)</f>
        <v>0</v>
      </c>
      <c r="P123" s="140">
        <f>IF('Data Input 2'!$K33="Capital Reserves",IF(AND(VALUE(RIGHT(P$97,2))&gt;='Data Input 2'!$Q33,VALUE(RIGHT(P$97,2))&lt;='Data Input 2'!$R33),'Data Input 2'!$W33,0),0)</f>
        <v>0</v>
      </c>
      <c r="Q123" s="140">
        <f>IF('Data Input 2'!$K33="Capital Reserves",IF(AND(VALUE(RIGHT(Q$97,2))&gt;='Data Input 2'!$Q33,VALUE(RIGHT(Q$97,2))&lt;='Data Input 2'!$R33),'Data Input 2'!$W33,0),0)</f>
        <v>0</v>
      </c>
      <c r="R123" s="140">
        <f>IF('Data Input 2'!$K33="Capital Reserves",IF(AND(VALUE(RIGHT(R$97,2))&gt;='Data Input 2'!$Q33,VALUE(RIGHT(R$97,2))&lt;='Data Input 2'!$R33),'Data Input 2'!$W33,0),0)</f>
        <v>0</v>
      </c>
      <c r="S123" s="140">
        <f>IF('Data Input 2'!$K33="Capital Reserves",IF(AND(VALUE(RIGHT(S$97,2))&gt;='Data Input 2'!$Q33,VALUE(RIGHT(S$97,2))&lt;='Data Input 2'!$R33),'Data Input 2'!$W33,0),0)</f>
        <v>0</v>
      </c>
      <c r="T123" s="140">
        <f>IF('Data Input 2'!$K33="Capital Reserves",IF(AND(VALUE(RIGHT(T$97,2))&gt;='Data Input 2'!$Q33,VALUE(RIGHT(T$97,2))&lt;='Data Input 2'!$R33),'Data Input 2'!$W33,0),0)</f>
        <v>0</v>
      </c>
      <c r="U123" s="140">
        <f>IF('Data Input 2'!$K33="Capital Reserves",IF(AND(VALUE(RIGHT(U$97,2))&gt;='Data Input 2'!$Q33,VALUE(RIGHT(U$97,2))&lt;='Data Input 2'!$R33),'Data Input 2'!$W33,0),0)</f>
        <v>0</v>
      </c>
      <c r="V123" s="140">
        <f>IF('Data Input 2'!$K33="Capital Reserves",IF(AND(VALUE(RIGHT(V$97,2))&gt;='Data Input 2'!$Q33,VALUE(RIGHT(V$97,2))&lt;='Data Input 2'!$R33),'Data Input 2'!$W33,0),0)</f>
        <v>0</v>
      </c>
      <c r="W123" s="140">
        <f>IF('Data Input 2'!$K33="Capital Reserves",IF(AND(VALUE(RIGHT(W$97,2))&gt;='Data Input 2'!$Q33,VALUE(RIGHT(W$97,2))&lt;='Data Input 2'!$R33),'Data Input 2'!$W33,0),0)</f>
        <v>0</v>
      </c>
      <c r="X123" s="176">
        <f>IF('Data Input 2'!$K33="Capital Reserves",IF(AND(VALUE(RIGHT(X$97,2))&gt;='Data Input 2'!$Q33,VALUE(RIGHT(X$97,2))&lt;='Data Input 2'!$R33),'Data Input 2'!$W33,0),0)</f>
        <v>0</v>
      </c>
      <c r="Y123" s="176">
        <f>IF('Data Input 2'!$K33="Capital Reserves",IF(AND(VALUE(RIGHT(Y$97,2))&gt;='Data Input 2'!$Q33,VALUE(RIGHT(Y$97,2))&lt;='Data Input 2'!$R33),'Data Input 2'!$W33,0),0)</f>
        <v>0</v>
      </c>
      <c r="Z123" s="141">
        <f t="shared" si="51"/>
        <v>0</v>
      </c>
    </row>
    <row r="124" spans="2:26" x14ac:dyDescent="0.2">
      <c r="B124" s="196" t="str">
        <f>IF('Data Input 2'!B34&lt;&gt;0,'Data Input 2'!B34,"")</f>
        <v/>
      </c>
      <c r="C124" s="139"/>
      <c r="D124" s="140">
        <f>IF('Data Input 2'!$K34="Capital Reserves",IF(AND(VALUE(RIGHT(D$97,2))&gt;='Data Input 2'!$Q34,VALUE(RIGHT(D$97,2))&lt;='Data Input 2'!$R34),'Data Input 2'!$W34,0),0)</f>
        <v>0</v>
      </c>
      <c r="E124" s="140">
        <f>IF('Data Input 2'!$K34="Capital Reserves",IF(AND(VALUE(RIGHT(E$97,2))&gt;='Data Input 2'!$Q34,VALUE(RIGHT(E$97,2))&lt;='Data Input 2'!$R34),'Data Input 2'!$W34,0),0)</f>
        <v>0</v>
      </c>
      <c r="F124" s="140">
        <f>IF('Data Input 2'!$K34="Capital Reserves",IF(AND(VALUE(RIGHT(F$97,2))&gt;='Data Input 2'!$Q34,VALUE(RIGHT(F$97,2))&lt;='Data Input 2'!$R34),'Data Input 2'!$W34,0),0)</f>
        <v>0</v>
      </c>
      <c r="G124" s="140">
        <f>IF('Data Input 2'!$K34="Capital Reserves",IF(AND(VALUE(RIGHT(G$97,2))&gt;='Data Input 2'!$Q34,VALUE(RIGHT(G$97,2))&lt;='Data Input 2'!$R34),'Data Input 2'!$W34,0),0)</f>
        <v>0</v>
      </c>
      <c r="H124" s="140">
        <f>IF('Data Input 2'!$K34="Capital Reserves",IF(AND(VALUE(RIGHT(H$97,2))&gt;='Data Input 2'!$Q34,VALUE(RIGHT(H$97,2))&lt;='Data Input 2'!$R34),'Data Input 2'!$W34,0),0)</f>
        <v>0</v>
      </c>
      <c r="I124" s="140">
        <f>IF('Data Input 2'!$K34="Capital Reserves",IF(AND(VALUE(RIGHT(I$97,2))&gt;='Data Input 2'!$Q34,VALUE(RIGHT(I$97,2))&lt;='Data Input 2'!$R34),'Data Input 2'!$W34,0),0)</f>
        <v>0</v>
      </c>
      <c r="J124" s="140">
        <f>IF('Data Input 2'!$K34="Capital Reserves",IF(AND(VALUE(RIGHT(J$97,2))&gt;='Data Input 2'!$Q34,VALUE(RIGHT(J$97,2))&lt;='Data Input 2'!$R34),'Data Input 2'!$W34,0),0)</f>
        <v>0</v>
      </c>
      <c r="K124" s="140">
        <f>IF('Data Input 2'!$K34="Capital Reserves",IF(AND(VALUE(RIGHT(K$97,2))&gt;='Data Input 2'!$Q34,VALUE(RIGHT(K$97,2))&lt;='Data Input 2'!$R34),'Data Input 2'!$W34,0),0)</f>
        <v>0</v>
      </c>
      <c r="L124" s="140">
        <f>IF('Data Input 2'!$K34="Capital Reserves",IF(AND(VALUE(RIGHT(L$97,2))&gt;='Data Input 2'!$Q34,VALUE(RIGHT(L$97,2))&lt;='Data Input 2'!$R34),'Data Input 2'!$W34,0),0)</f>
        <v>0</v>
      </c>
      <c r="M124" s="140">
        <f>IF('Data Input 2'!$K34="Capital Reserves",IF(AND(VALUE(RIGHT(M$97,2))&gt;='Data Input 2'!$Q34,VALUE(RIGHT(M$97,2))&lt;='Data Input 2'!$R34),'Data Input 2'!$W34,0),0)</f>
        <v>0</v>
      </c>
      <c r="N124" s="140">
        <f>IF('Data Input 2'!$K34="Capital Reserves",IF(AND(VALUE(RIGHT(N$97,2))&gt;='Data Input 2'!$Q34,VALUE(RIGHT(N$97,2))&lt;='Data Input 2'!$R34),'Data Input 2'!$W34,0),0)</f>
        <v>0</v>
      </c>
      <c r="O124" s="140">
        <f>IF('Data Input 2'!$K34="Capital Reserves",IF(AND(VALUE(RIGHT(O$97,2))&gt;='Data Input 2'!$Q34,VALUE(RIGHT(O$97,2))&lt;='Data Input 2'!$R34),'Data Input 2'!$W34,0),0)</f>
        <v>0</v>
      </c>
      <c r="P124" s="140">
        <f>IF('Data Input 2'!$K34="Capital Reserves",IF(AND(VALUE(RIGHT(P$97,2))&gt;='Data Input 2'!$Q34,VALUE(RIGHT(P$97,2))&lt;='Data Input 2'!$R34),'Data Input 2'!$W34,0),0)</f>
        <v>0</v>
      </c>
      <c r="Q124" s="140">
        <f>IF('Data Input 2'!$K34="Capital Reserves",IF(AND(VALUE(RIGHT(Q$97,2))&gt;='Data Input 2'!$Q34,VALUE(RIGHT(Q$97,2))&lt;='Data Input 2'!$R34),'Data Input 2'!$W34,0),0)</f>
        <v>0</v>
      </c>
      <c r="R124" s="140">
        <f>IF('Data Input 2'!$K34="Capital Reserves",IF(AND(VALUE(RIGHT(R$97,2))&gt;='Data Input 2'!$Q34,VALUE(RIGHT(R$97,2))&lt;='Data Input 2'!$R34),'Data Input 2'!$W34,0),0)</f>
        <v>0</v>
      </c>
      <c r="S124" s="140">
        <f>IF('Data Input 2'!$K34="Capital Reserves",IF(AND(VALUE(RIGHT(S$97,2))&gt;='Data Input 2'!$Q34,VALUE(RIGHT(S$97,2))&lt;='Data Input 2'!$R34),'Data Input 2'!$W34,0),0)</f>
        <v>0</v>
      </c>
      <c r="T124" s="140">
        <f>IF('Data Input 2'!$K34="Capital Reserves",IF(AND(VALUE(RIGHT(T$97,2))&gt;='Data Input 2'!$Q34,VALUE(RIGHT(T$97,2))&lt;='Data Input 2'!$R34),'Data Input 2'!$W34,0),0)</f>
        <v>0</v>
      </c>
      <c r="U124" s="140">
        <f>IF('Data Input 2'!$K34="Capital Reserves",IF(AND(VALUE(RIGHT(U$97,2))&gt;='Data Input 2'!$Q34,VALUE(RIGHT(U$97,2))&lt;='Data Input 2'!$R34),'Data Input 2'!$W34,0),0)</f>
        <v>0</v>
      </c>
      <c r="V124" s="140">
        <f>IF('Data Input 2'!$K34="Capital Reserves",IF(AND(VALUE(RIGHT(V$97,2))&gt;='Data Input 2'!$Q34,VALUE(RIGHT(V$97,2))&lt;='Data Input 2'!$R34),'Data Input 2'!$W34,0),0)</f>
        <v>0</v>
      </c>
      <c r="W124" s="140">
        <f>IF('Data Input 2'!$K34="Capital Reserves",IF(AND(VALUE(RIGHT(W$97,2))&gt;='Data Input 2'!$Q34,VALUE(RIGHT(W$97,2))&lt;='Data Input 2'!$R34),'Data Input 2'!$W34,0),0)</f>
        <v>0</v>
      </c>
      <c r="X124" s="176">
        <f>IF('Data Input 2'!$K34="Capital Reserves",IF(AND(VALUE(RIGHT(X$97,2))&gt;='Data Input 2'!$Q34,VALUE(RIGHT(X$97,2))&lt;='Data Input 2'!$R34),'Data Input 2'!$W34,0),0)</f>
        <v>0</v>
      </c>
      <c r="Y124" s="176">
        <f>IF('Data Input 2'!$K34="Capital Reserves",IF(AND(VALUE(RIGHT(Y$97,2))&gt;='Data Input 2'!$Q34,VALUE(RIGHT(Y$97,2))&lt;='Data Input 2'!$R34),'Data Input 2'!$W34,0),0)</f>
        <v>0</v>
      </c>
      <c r="Z124" s="141">
        <f t="shared" si="51"/>
        <v>0</v>
      </c>
    </row>
    <row r="125" spans="2:26" x14ac:dyDescent="0.2">
      <c r="B125" s="196" t="str">
        <f>IF('Data Input 2'!B35&lt;&gt;0,'Data Input 2'!B35,"")</f>
        <v/>
      </c>
      <c r="C125" s="139"/>
      <c r="D125" s="140">
        <f>IF('Data Input 2'!$K35="Capital Reserves",IF(AND(VALUE(RIGHT(D$97,2))&gt;='Data Input 2'!$Q35,VALUE(RIGHT(D$97,2))&lt;='Data Input 2'!$R35),'Data Input 2'!$W35,0),0)</f>
        <v>0</v>
      </c>
      <c r="E125" s="140">
        <f>IF('Data Input 2'!$K35="Capital Reserves",IF(AND(VALUE(RIGHT(E$97,2))&gt;='Data Input 2'!$Q35,VALUE(RIGHT(E$97,2))&lt;='Data Input 2'!$R35),'Data Input 2'!$W35,0),0)</f>
        <v>0</v>
      </c>
      <c r="F125" s="140">
        <f>IF('Data Input 2'!$K35="Capital Reserves",IF(AND(VALUE(RIGHT(F$97,2))&gt;='Data Input 2'!$Q35,VALUE(RIGHT(F$97,2))&lt;='Data Input 2'!$R35),'Data Input 2'!$W35,0),0)</f>
        <v>0</v>
      </c>
      <c r="G125" s="140">
        <f>IF('Data Input 2'!$K35="Capital Reserves",IF(AND(VALUE(RIGHT(G$97,2))&gt;='Data Input 2'!$Q35,VALUE(RIGHT(G$97,2))&lt;='Data Input 2'!$R35),'Data Input 2'!$W35,0),0)</f>
        <v>0</v>
      </c>
      <c r="H125" s="140">
        <f>IF('Data Input 2'!$K35="Capital Reserves",IF(AND(VALUE(RIGHT(H$97,2))&gt;='Data Input 2'!$Q35,VALUE(RIGHT(H$97,2))&lt;='Data Input 2'!$R35),'Data Input 2'!$W35,0),0)</f>
        <v>0</v>
      </c>
      <c r="I125" s="140">
        <f>IF('Data Input 2'!$K35="Capital Reserves",IF(AND(VALUE(RIGHT(I$97,2))&gt;='Data Input 2'!$Q35,VALUE(RIGHT(I$97,2))&lt;='Data Input 2'!$R35),'Data Input 2'!$W35,0),0)</f>
        <v>0</v>
      </c>
      <c r="J125" s="140">
        <f>IF('Data Input 2'!$K35="Capital Reserves",IF(AND(VALUE(RIGHT(J$97,2))&gt;='Data Input 2'!$Q35,VALUE(RIGHT(J$97,2))&lt;='Data Input 2'!$R35),'Data Input 2'!$W35,0),0)</f>
        <v>0</v>
      </c>
      <c r="K125" s="140">
        <f>IF('Data Input 2'!$K35="Capital Reserves",IF(AND(VALUE(RIGHT(K$97,2))&gt;='Data Input 2'!$Q35,VALUE(RIGHT(K$97,2))&lt;='Data Input 2'!$R35),'Data Input 2'!$W35,0),0)</f>
        <v>0</v>
      </c>
      <c r="L125" s="140">
        <f>IF('Data Input 2'!$K35="Capital Reserves",IF(AND(VALUE(RIGHT(L$97,2))&gt;='Data Input 2'!$Q35,VALUE(RIGHT(L$97,2))&lt;='Data Input 2'!$R35),'Data Input 2'!$W35,0),0)</f>
        <v>0</v>
      </c>
      <c r="M125" s="140">
        <f>IF('Data Input 2'!$K35="Capital Reserves",IF(AND(VALUE(RIGHT(M$97,2))&gt;='Data Input 2'!$Q35,VALUE(RIGHT(M$97,2))&lt;='Data Input 2'!$R35),'Data Input 2'!$W35,0),0)</f>
        <v>0</v>
      </c>
      <c r="N125" s="140">
        <f>IF('Data Input 2'!$K35="Capital Reserves",IF(AND(VALUE(RIGHT(N$97,2))&gt;='Data Input 2'!$Q35,VALUE(RIGHT(N$97,2))&lt;='Data Input 2'!$R35),'Data Input 2'!$W35,0),0)</f>
        <v>0</v>
      </c>
      <c r="O125" s="140">
        <f>IF('Data Input 2'!$K35="Capital Reserves",IF(AND(VALUE(RIGHT(O$97,2))&gt;='Data Input 2'!$Q35,VALUE(RIGHT(O$97,2))&lt;='Data Input 2'!$R35),'Data Input 2'!$W35,0),0)</f>
        <v>0</v>
      </c>
      <c r="P125" s="140">
        <f>IF('Data Input 2'!$K35="Capital Reserves",IF(AND(VALUE(RIGHT(P$97,2))&gt;='Data Input 2'!$Q35,VALUE(RIGHT(P$97,2))&lt;='Data Input 2'!$R35),'Data Input 2'!$W35,0),0)</f>
        <v>0</v>
      </c>
      <c r="Q125" s="140">
        <f>IF('Data Input 2'!$K35="Capital Reserves",IF(AND(VALUE(RIGHT(Q$97,2))&gt;='Data Input 2'!$Q35,VALUE(RIGHT(Q$97,2))&lt;='Data Input 2'!$R35),'Data Input 2'!$W35,0),0)</f>
        <v>0</v>
      </c>
      <c r="R125" s="140">
        <f>IF('Data Input 2'!$K35="Capital Reserves",IF(AND(VALUE(RIGHT(R$97,2))&gt;='Data Input 2'!$Q35,VALUE(RIGHT(R$97,2))&lt;='Data Input 2'!$R35),'Data Input 2'!$W35,0),0)</f>
        <v>0</v>
      </c>
      <c r="S125" s="140">
        <f>IF('Data Input 2'!$K35="Capital Reserves",IF(AND(VALUE(RIGHT(S$97,2))&gt;='Data Input 2'!$Q35,VALUE(RIGHT(S$97,2))&lt;='Data Input 2'!$R35),'Data Input 2'!$W35,0),0)</f>
        <v>0</v>
      </c>
      <c r="T125" s="140">
        <f>IF('Data Input 2'!$K35="Capital Reserves",IF(AND(VALUE(RIGHT(T$97,2))&gt;='Data Input 2'!$Q35,VALUE(RIGHT(T$97,2))&lt;='Data Input 2'!$R35),'Data Input 2'!$W35,0),0)</f>
        <v>0</v>
      </c>
      <c r="U125" s="140">
        <f>IF('Data Input 2'!$K35="Capital Reserves",IF(AND(VALUE(RIGHT(U$97,2))&gt;='Data Input 2'!$Q35,VALUE(RIGHT(U$97,2))&lt;='Data Input 2'!$R35),'Data Input 2'!$W35,0),0)</f>
        <v>0</v>
      </c>
      <c r="V125" s="140">
        <f>IF('Data Input 2'!$K35="Capital Reserves",IF(AND(VALUE(RIGHT(V$97,2))&gt;='Data Input 2'!$Q35,VALUE(RIGHT(V$97,2))&lt;='Data Input 2'!$R35),'Data Input 2'!$W35,0),0)</f>
        <v>0</v>
      </c>
      <c r="W125" s="140">
        <f>IF('Data Input 2'!$K35="Capital Reserves",IF(AND(VALUE(RIGHT(W$97,2))&gt;='Data Input 2'!$Q35,VALUE(RIGHT(W$97,2))&lt;='Data Input 2'!$R35),'Data Input 2'!$W35,0),0)</f>
        <v>0</v>
      </c>
      <c r="X125" s="176">
        <f>IF('Data Input 2'!$K35="Capital Reserves",IF(AND(VALUE(RIGHT(X$97,2))&gt;='Data Input 2'!$Q35,VALUE(RIGHT(X$97,2))&lt;='Data Input 2'!$R35),'Data Input 2'!$W35,0),0)</f>
        <v>0</v>
      </c>
      <c r="Y125" s="176">
        <f>IF('Data Input 2'!$K35="Capital Reserves",IF(AND(VALUE(RIGHT(Y$97,2))&gt;='Data Input 2'!$Q35,VALUE(RIGHT(Y$97,2))&lt;='Data Input 2'!$R35),'Data Input 2'!$W35,0),0)</f>
        <v>0</v>
      </c>
      <c r="Z125" s="141">
        <f t="shared" si="51"/>
        <v>0</v>
      </c>
    </row>
    <row r="126" spans="2:26" x14ac:dyDescent="0.2">
      <c r="B126" s="196" t="str">
        <f>IF('Data Input 2'!B36&lt;&gt;0,'Data Input 2'!B36,"")</f>
        <v/>
      </c>
      <c r="C126" s="139"/>
      <c r="D126" s="140">
        <f>IF('Data Input 2'!$K36="Capital Reserves",IF(AND(VALUE(RIGHT(D$97,2))&gt;='Data Input 2'!$Q36,VALUE(RIGHT(D$97,2))&lt;='Data Input 2'!$R36),'Data Input 2'!$W36,0),0)</f>
        <v>0</v>
      </c>
      <c r="E126" s="140">
        <f>IF('Data Input 2'!$K36="Capital Reserves",IF(AND(VALUE(RIGHT(E$97,2))&gt;='Data Input 2'!$Q36,VALUE(RIGHT(E$97,2))&lt;='Data Input 2'!$R36),'Data Input 2'!$W36,0),0)</f>
        <v>0</v>
      </c>
      <c r="F126" s="140">
        <f>IF('Data Input 2'!$K36="Capital Reserves",IF(AND(VALUE(RIGHT(F$97,2))&gt;='Data Input 2'!$Q36,VALUE(RIGHT(F$97,2))&lt;='Data Input 2'!$R36),'Data Input 2'!$W36,0),0)</f>
        <v>0</v>
      </c>
      <c r="G126" s="140">
        <f>IF('Data Input 2'!$K36="Capital Reserves",IF(AND(VALUE(RIGHT(G$97,2))&gt;='Data Input 2'!$Q36,VALUE(RIGHT(G$97,2))&lt;='Data Input 2'!$R36),'Data Input 2'!$W36,0),0)</f>
        <v>0</v>
      </c>
      <c r="H126" s="140">
        <f>IF('Data Input 2'!$K36="Capital Reserves",IF(AND(VALUE(RIGHT(H$97,2))&gt;='Data Input 2'!$Q36,VALUE(RIGHT(H$97,2))&lt;='Data Input 2'!$R36),'Data Input 2'!$W36,0),0)</f>
        <v>0</v>
      </c>
      <c r="I126" s="140">
        <f>IF('Data Input 2'!$K36="Capital Reserves",IF(AND(VALUE(RIGHT(I$97,2))&gt;='Data Input 2'!$Q36,VALUE(RIGHT(I$97,2))&lt;='Data Input 2'!$R36),'Data Input 2'!$W36,0),0)</f>
        <v>0</v>
      </c>
      <c r="J126" s="140">
        <f>IF('Data Input 2'!$K36="Capital Reserves",IF(AND(VALUE(RIGHT(J$97,2))&gt;='Data Input 2'!$Q36,VALUE(RIGHT(J$97,2))&lt;='Data Input 2'!$R36),'Data Input 2'!$W36,0),0)</f>
        <v>0</v>
      </c>
      <c r="K126" s="140">
        <f>IF('Data Input 2'!$K36="Capital Reserves",IF(AND(VALUE(RIGHT(K$97,2))&gt;='Data Input 2'!$Q36,VALUE(RIGHT(K$97,2))&lt;='Data Input 2'!$R36),'Data Input 2'!$W36,0),0)</f>
        <v>0</v>
      </c>
      <c r="L126" s="140">
        <f>IF('Data Input 2'!$K36="Capital Reserves",IF(AND(VALUE(RIGHT(L$97,2))&gt;='Data Input 2'!$Q36,VALUE(RIGHT(L$97,2))&lt;='Data Input 2'!$R36),'Data Input 2'!$W36,0),0)</f>
        <v>0</v>
      </c>
      <c r="M126" s="140">
        <f>IF('Data Input 2'!$K36="Capital Reserves",IF(AND(VALUE(RIGHT(M$97,2))&gt;='Data Input 2'!$Q36,VALUE(RIGHT(M$97,2))&lt;='Data Input 2'!$R36),'Data Input 2'!$W36,0),0)</f>
        <v>0</v>
      </c>
      <c r="N126" s="140">
        <f>IF('Data Input 2'!$K36="Capital Reserves",IF(AND(VALUE(RIGHT(N$97,2))&gt;='Data Input 2'!$Q36,VALUE(RIGHT(N$97,2))&lt;='Data Input 2'!$R36),'Data Input 2'!$W36,0),0)</f>
        <v>0</v>
      </c>
      <c r="O126" s="140">
        <f>IF('Data Input 2'!$K36="Capital Reserves",IF(AND(VALUE(RIGHT(O$97,2))&gt;='Data Input 2'!$Q36,VALUE(RIGHT(O$97,2))&lt;='Data Input 2'!$R36),'Data Input 2'!$W36,0),0)</f>
        <v>0</v>
      </c>
      <c r="P126" s="140">
        <f>IF('Data Input 2'!$K36="Capital Reserves",IF(AND(VALUE(RIGHT(P$97,2))&gt;='Data Input 2'!$Q36,VALUE(RIGHT(P$97,2))&lt;='Data Input 2'!$R36),'Data Input 2'!$W36,0),0)</f>
        <v>0</v>
      </c>
      <c r="Q126" s="140">
        <f>IF('Data Input 2'!$K36="Capital Reserves",IF(AND(VALUE(RIGHT(Q$97,2))&gt;='Data Input 2'!$Q36,VALUE(RIGHT(Q$97,2))&lt;='Data Input 2'!$R36),'Data Input 2'!$W36,0),0)</f>
        <v>0</v>
      </c>
      <c r="R126" s="140">
        <f>IF('Data Input 2'!$K36="Capital Reserves",IF(AND(VALUE(RIGHT(R$97,2))&gt;='Data Input 2'!$Q36,VALUE(RIGHT(R$97,2))&lt;='Data Input 2'!$R36),'Data Input 2'!$W36,0),0)</f>
        <v>0</v>
      </c>
      <c r="S126" s="140">
        <f>IF('Data Input 2'!$K36="Capital Reserves",IF(AND(VALUE(RIGHT(S$97,2))&gt;='Data Input 2'!$Q36,VALUE(RIGHT(S$97,2))&lt;='Data Input 2'!$R36),'Data Input 2'!$W36,0),0)</f>
        <v>0</v>
      </c>
      <c r="T126" s="140">
        <f>IF('Data Input 2'!$K36="Capital Reserves",IF(AND(VALUE(RIGHT(T$97,2))&gt;='Data Input 2'!$Q36,VALUE(RIGHT(T$97,2))&lt;='Data Input 2'!$R36),'Data Input 2'!$W36,0),0)</f>
        <v>0</v>
      </c>
      <c r="U126" s="140">
        <f>IF('Data Input 2'!$K36="Capital Reserves",IF(AND(VALUE(RIGHT(U$97,2))&gt;='Data Input 2'!$Q36,VALUE(RIGHT(U$97,2))&lt;='Data Input 2'!$R36),'Data Input 2'!$W36,0),0)</f>
        <v>0</v>
      </c>
      <c r="V126" s="140">
        <f>IF('Data Input 2'!$K36="Capital Reserves",IF(AND(VALUE(RIGHT(V$97,2))&gt;='Data Input 2'!$Q36,VALUE(RIGHT(V$97,2))&lt;='Data Input 2'!$R36),'Data Input 2'!$W36,0),0)</f>
        <v>0</v>
      </c>
      <c r="W126" s="140">
        <f>IF('Data Input 2'!$K36="Capital Reserves",IF(AND(VALUE(RIGHT(W$97,2))&gt;='Data Input 2'!$Q36,VALUE(RIGHT(W$97,2))&lt;='Data Input 2'!$R36),'Data Input 2'!$W36,0),0)</f>
        <v>0</v>
      </c>
      <c r="X126" s="176">
        <f>IF('Data Input 2'!$K36="Capital Reserves",IF(AND(VALUE(RIGHT(X$97,2))&gt;='Data Input 2'!$Q36,VALUE(RIGHT(X$97,2))&lt;='Data Input 2'!$R36),'Data Input 2'!$W36,0),0)</f>
        <v>0</v>
      </c>
      <c r="Y126" s="176">
        <f>IF('Data Input 2'!$K36="Capital Reserves",IF(AND(VALUE(RIGHT(Y$97,2))&gt;='Data Input 2'!$Q36,VALUE(RIGHT(Y$97,2))&lt;='Data Input 2'!$R36),'Data Input 2'!$W36,0),0)</f>
        <v>0</v>
      </c>
      <c r="Z126" s="141">
        <f t="shared" si="51"/>
        <v>0</v>
      </c>
    </row>
    <row r="127" spans="2:26" ht="14.85" customHeight="1" x14ac:dyDescent="0.2">
      <c r="B127" s="196" t="str">
        <f>IF('Data Input 2'!B37&lt;&gt;0,'Data Input 2'!B37,"")</f>
        <v/>
      </c>
      <c r="C127" s="139"/>
      <c r="D127" s="140">
        <f>IF('Data Input 2'!$K37="Capital Reserves",IF(AND(VALUE(RIGHT(D$97,2))&gt;='Data Input 2'!$Q37,VALUE(RIGHT(D$97,2))&lt;='Data Input 2'!$R37),'Data Input 2'!$W37,0),0)</f>
        <v>0</v>
      </c>
      <c r="E127" s="140">
        <f>IF('Data Input 2'!$K37="Capital Reserves",IF(AND(VALUE(RIGHT(E$97,2))&gt;='Data Input 2'!$Q37,VALUE(RIGHT(E$97,2))&lt;='Data Input 2'!$R37),'Data Input 2'!$W37,0),0)</f>
        <v>0</v>
      </c>
      <c r="F127" s="140">
        <f>IF('Data Input 2'!$K37="Capital Reserves",IF(AND(VALUE(RIGHT(F$97,2))&gt;='Data Input 2'!$Q37,VALUE(RIGHT(F$97,2))&lt;='Data Input 2'!$R37),'Data Input 2'!$W37,0),0)</f>
        <v>0</v>
      </c>
      <c r="G127" s="140">
        <f>IF('Data Input 2'!$K37="Capital Reserves",IF(AND(VALUE(RIGHT(G$97,2))&gt;='Data Input 2'!$Q37,VALUE(RIGHT(G$97,2))&lt;='Data Input 2'!$R37),'Data Input 2'!$W37,0),0)</f>
        <v>0</v>
      </c>
      <c r="H127" s="140">
        <f>IF('Data Input 2'!$K37="Capital Reserves",IF(AND(VALUE(RIGHT(H$97,2))&gt;='Data Input 2'!$Q37,VALUE(RIGHT(H$97,2))&lt;='Data Input 2'!$R37),'Data Input 2'!$W37,0),0)</f>
        <v>0</v>
      </c>
      <c r="I127" s="140">
        <f>IF('Data Input 2'!$K37="Capital Reserves",IF(AND(VALUE(RIGHT(I$97,2))&gt;='Data Input 2'!$Q37,VALUE(RIGHT(I$97,2))&lt;='Data Input 2'!$R37),'Data Input 2'!$W37,0),0)</f>
        <v>0</v>
      </c>
      <c r="J127" s="140">
        <f>IF('Data Input 2'!$K37="Capital Reserves",IF(AND(VALUE(RIGHT(J$97,2))&gt;='Data Input 2'!$Q37,VALUE(RIGHT(J$97,2))&lt;='Data Input 2'!$R37),'Data Input 2'!$W37,0),0)</f>
        <v>0</v>
      </c>
      <c r="K127" s="140">
        <f>IF('Data Input 2'!$K37="Capital Reserves",IF(AND(VALUE(RIGHT(K$97,2))&gt;='Data Input 2'!$Q37,VALUE(RIGHT(K$97,2))&lt;='Data Input 2'!$R37),'Data Input 2'!$W37,0),0)</f>
        <v>0</v>
      </c>
      <c r="L127" s="140">
        <f>IF('Data Input 2'!$K37="Capital Reserves",IF(AND(VALUE(RIGHT(L$97,2))&gt;='Data Input 2'!$Q37,VALUE(RIGHT(L$97,2))&lt;='Data Input 2'!$R37),'Data Input 2'!$W37,0),0)</f>
        <v>0</v>
      </c>
      <c r="M127" s="140">
        <f>IF('Data Input 2'!$K37="Capital Reserves",IF(AND(VALUE(RIGHT(M$97,2))&gt;='Data Input 2'!$Q37,VALUE(RIGHT(M$97,2))&lt;='Data Input 2'!$R37),'Data Input 2'!$W37,0),0)</f>
        <v>0</v>
      </c>
      <c r="N127" s="140">
        <f>IF('Data Input 2'!$K37="Capital Reserves",IF(AND(VALUE(RIGHT(N$97,2))&gt;='Data Input 2'!$Q37,VALUE(RIGHT(N$97,2))&lt;='Data Input 2'!$R37),'Data Input 2'!$W37,0),0)</f>
        <v>0</v>
      </c>
      <c r="O127" s="140">
        <f>IF('Data Input 2'!$K37="Capital Reserves",IF(AND(VALUE(RIGHT(O$97,2))&gt;='Data Input 2'!$Q37,VALUE(RIGHT(O$97,2))&lt;='Data Input 2'!$R37),'Data Input 2'!$W37,0),0)</f>
        <v>0</v>
      </c>
      <c r="P127" s="140">
        <f>IF('Data Input 2'!$K37="Capital Reserves",IF(AND(VALUE(RIGHT(P$97,2))&gt;='Data Input 2'!$Q37,VALUE(RIGHT(P$97,2))&lt;='Data Input 2'!$R37),'Data Input 2'!$W37,0),0)</f>
        <v>0</v>
      </c>
      <c r="Q127" s="140">
        <f>IF('Data Input 2'!$K37="Capital Reserves",IF(AND(VALUE(RIGHT(Q$97,2))&gt;='Data Input 2'!$Q37,VALUE(RIGHT(Q$97,2))&lt;='Data Input 2'!$R37),'Data Input 2'!$W37,0),0)</f>
        <v>0</v>
      </c>
      <c r="R127" s="140">
        <f>IF('Data Input 2'!$K37="Capital Reserves",IF(AND(VALUE(RIGHT(R$97,2))&gt;='Data Input 2'!$Q37,VALUE(RIGHT(R$97,2))&lt;='Data Input 2'!$R37),'Data Input 2'!$W37,0),0)</f>
        <v>0</v>
      </c>
      <c r="S127" s="140">
        <f>IF('Data Input 2'!$K37="Capital Reserves",IF(AND(VALUE(RIGHT(S$97,2))&gt;='Data Input 2'!$Q37,VALUE(RIGHT(S$97,2))&lt;='Data Input 2'!$R37),'Data Input 2'!$W37,0),0)</f>
        <v>0</v>
      </c>
      <c r="T127" s="140">
        <f>IF('Data Input 2'!$K37="Capital Reserves",IF(AND(VALUE(RIGHT(T$97,2))&gt;='Data Input 2'!$Q37,VALUE(RIGHT(T$97,2))&lt;='Data Input 2'!$R37),'Data Input 2'!$W37,0),0)</f>
        <v>0</v>
      </c>
      <c r="U127" s="140">
        <f>IF('Data Input 2'!$K37="Capital Reserves",IF(AND(VALUE(RIGHT(U$97,2))&gt;='Data Input 2'!$Q37,VALUE(RIGHT(U$97,2))&lt;='Data Input 2'!$R37),'Data Input 2'!$W37,0),0)</f>
        <v>0</v>
      </c>
      <c r="V127" s="140">
        <f>IF('Data Input 2'!$K37="Capital Reserves",IF(AND(VALUE(RIGHT(V$97,2))&gt;='Data Input 2'!$Q37,VALUE(RIGHT(V$97,2))&lt;='Data Input 2'!$R37),'Data Input 2'!$W37,0),0)</f>
        <v>0</v>
      </c>
      <c r="W127" s="140">
        <f>IF('Data Input 2'!$K37="Capital Reserves",IF(AND(VALUE(RIGHT(W$97,2))&gt;='Data Input 2'!$Q37,VALUE(RIGHT(W$97,2))&lt;='Data Input 2'!$R37),'Data Input 2'!$W37,0),0)</f>
        <v>0</v>
      </c>
      <c r="X127" s="176">
        <f>IF('Data Input 2'!$K37="Capital Reserves",IF(AND(VALUE(RIGHT(X$97,2))&gt;='Data Input 2'!$Q37,VALUE(RIGHT(X$97,2))&lt;='Data Input 2'!$R37),'Data Input 2'!$W37,0),0)</f>
        <v>0</v>
      </c>
      <c r="Y127" s="176">
        <f>IF('Data Input 2'!$K37="Capital Reserves",IF(AND(VALUE(RIGHT(Y$97,2))&gt;='Data Input 2'!$Q37,VALUE(RIGHT(Y$97,2))&lt;='Data Input 2'!$R37),'Data Input 2'!$W37,0),0)</f>
        <v>0</v>
      </c>
      <c r="Z127" s="141">
        <f t="shared" si="51"/>
        <v>0</v>
      </c>
    </row>
    <row r="128" spans="2:26" x14ac:dyDescent="0.2">
      <c r="B128" s="196" t="str">
        <f>IF('Data Input 2'!B38&lt;&gt;0,'Data Input 2'!B38,"")</f>
        <v/>
      </c>
      <c r="C128" s="139"/>
      <c r="D128" s="140">
        <f>IF('Data Input 2'!$K38="Capital Reserves",IF(AND(VALUE(RIGHT(D$97,2))&gt;='Data Input 2'!$Q38,VALUE(RIGHT(D$97,2))&lt;='Data Input 2'!$R38),'Data Input 2'!$W38,0),0)</f>
        <v>0</v>
      </c>
      <c r="E128" s="140">
        <f>IF('Data Input 2'!$K38="Capital Reserves",IF(AND(VALUE(RIGHT(E$97,2))&gt;='Data Input 2'!$Q38,VALUE(RIGHT(E$97,2))&lt;='Data Input 2'!$R38),'Data Input 2'!$W38,0),0)</f>
        <v>0</v>
      </c>
      <c r="F128" s="140">
        <f>IF('Data Input 2'!$K38="Capital Reserves",IF(AND(VALUE(RIGHT(F$97,2))&gt;='Data Input 2'!$Q38,VALUE(RIGHT(F$97,2))&lt;='Data Input 2'!$R38),'Data Input 2'!$W38,0),0)</f>
        <v>0</v>
      </c>
      <c r="G128" s="140">
        <f>IF('Data Input 2'!$K38="Capital Reserves",IF(AND(VALUE(RIGHT(G$97,2))&gt;='Data Input 2'!$Q38,VALUE(RIGHT(G$97,2))&lt;='Data Input 2'!$R38),'Data Input 2'!$W38,0),0)</f>
        <v>0</v>
      </c>
      <c r="H128" s="140">
        <f>IF('Data Input 2'!$K38="Capital Reserves",IF(AND(VALUE(RIGHT(H$97,2))&gt;='Data Input 2'!$Q38,VALUE(RIGHT(H$97,2))&lt;='Data Input 2'!$R38),'Data Input 2'!$W38,0),0)</f>
        <v>0</v>
      </c>
      <c r="I128" s="140">
        <f>IF('Data Input 2'!$K38="Capital Reserves",IF(AND(VALUE(RIGHT(I$97,2))&gt;='Data Input 2'!$Q38,VALUE(RIGHT(I$97,2))&lt;='Data Input 2'!$R38),'Data Input 2'!$W38,0),0)</f>
        <v>0</v>
      </c>
      <c r="J128" s="140">
        <f>IF('Data Input 2'!$K38="Capital Reserves",IF(AND(VALUE(RIGHT(J$97,2))&gt;='Data Input 2'!$Q38,VALUE(RIGHT(J$97,2))&lt;='Data Input 2'!$R38),'Data Input 2'!$W38,0),0)</f>
        <v>0</v>
      </c>
      <c r="K128" s="140">
        <f>IF('Data Input 2'!$K38="Capital Reserves",IF(AND(VALUE(RIGHT(K$97,2))&gt;='Data Input 2'!$Q38,VALUE(RIGHT(K$97,2))&lt;='Data Input 2'!$R38),'Data Input 2'!$W38,0),0)</f>
        <v>0</v>
      </c>
      <c r="L128" s="140">
        <f>IF('Data Input 2'!$K38="Capital Reserves",IF(AND(VALUE(RIGHT(L$97,2))&gt;='Data Input 2'!$Q38,VALUE(RIGHT(L$97,2))&lt;='Data Input 2'!$R38),'Data Input 2'!$W38,0),0)</f>
        <v>0</v>
      </c>
      <c r="M128" s="140">
        <f>IF('Data Input 2'!$K38="Capital Reserves",IF(AND(VALUE(RIGHT(M$97,2))&gt;='Data Input 2'!$Q38,VALUE(RIGHT(M$97,2))&lt;='Data Input 2'!$R38),'Data Input 2'!$W38,0),0)</f>
        <v>0</v>
      </c>
      <c r="N128" s="140">
        <f>IF('Data Input 2'!$K38="Capital Reserves",IF(AND(VALUE(RIGHT(N$97,2))&gt;='Data Input 2'!$Q38,VALUE(RIGHT(N$97,2))&lt;='Data Input 2'!$R38),'Data Input 2'!$W38,0),0)</f>
        <v>0</v>
      </c>
      <c r="O128" s="140">
        <f>IF('Data Input 2'!$K38="Capital Reserves",IF(AND(VALUE(RIGHT(O$97,2))&gt;='Data Input 2'!$Q38,VALUE(RIGHT(O$97,2))&lt;='Data Input 2'!$R38),'Data Input 2'!$W38,0),0)</f>
        <v>0</v>
      </c>
      <c r="P128" s="140">
        <f>IF('Data Input 2'!$K38="Capital Reserves",IF(AND(VALUE(RIGHT(P$97,2))&gt;='Data Input 2'!$Q38,VALUE(RIGHT(P$97,2))&lt;='Data Input 2'!$R38),'Data Input 2'!$W38,0),0)</f>
        <v>0</v>
      </c>
      <c r="Q128" s="140">
        <f>IF('Data Input 2'!$K38="Capital Reserves",IF(AND(VALUE(RIGHT(Q$97,2))&gt;='Data Input 2'!$Q38,VALUE(RIGHT(Q$97,2))&lt;='Data Input 2'!$R38),'Data Input 2'!$W38,0),0)</f>
        <v>0</v>
      </c>
      <c r="R128" s="140">
        <f>IF('Data Input 2'!$K38="Capital Reserves",IF(AND(VALUE(RIGHT(R$97,2))&gt;='Data Input 2'!$Q38,VALUE(RIGHT(R$97,2))&lt;='Data Input 2'!$R38),'Data Input 2'!$W38,0),0)</f>
        <v>0</v>
      </c>
      <c r="S128" s="140">
        <f>IF('Data Input 2'!$K38="Capital Reserves",IF(AND(VALUE(RIGHT(S$97,2))&gt;='Data Input 2'!$Q38,VALUE(RIGHT(S$97,2))&lt;='Data Input 2'!$R38),'Data Input 2'!$W38,0),0)</f>
        <v>0</v>
      </c>
      <c r="T128" s="140">
        <f>IF('Data Input 2'!$K38="Capital Reserves",IF(AND(VALUE(RIGHT(T$97,2))&gt;='Data Input 2'!$Q38,VALUE(RIGHT(T$97,2))&lt;='Data Input 2'!$R38),'Data Input 2'!$W38,0),0)</f>
        <v>0</v>
      </c>
      <c r="U128" s="140">
        <f>IF('Data Input 2'!$K38="Capital Reserves",IF(AND(VALUE(RIGHT(U$97,2))&gt;='Data Input 2'!$Q38,VALUE(RIGHT(U$97,2))&lt;='Data Input 2'!$R38),'Data Input 2'!$W38,0),0)</f>
        <v>0</v>
      </c>
      <c r="V128" s="140">
        <f>IF('Data Input 2'!$K38="Capital Reserves",IF(AND(VALUE(RIGHT(V$97,2))&gt;='Data Input 2'!$Q38,VALUE(RIGHT(V$97,2))&lt;='Data Input 2'!$R38),'Data Input 2'!$W38,0),0)</f>
        <v>0</v>
      </c>
      <c r="W128" s="140">
        <f>IF('Data Input 2'!$K38="Capital Reserves",IF(AND(VALUE(RIGHT(W$97,2))&gt;='Data Input 2'!$Q38,VALUE(RIGHT(W$97,2))&lt;='Data Input 2'!$R38),'Data Input 2'!$W38,0),0)</f>
        <v>0</v>
      </c>
      <c r="X128" s="176">
        <f>IF('Data Input 2'!$K38="Capital Reserves",IF(AND(VALUE(RIGHT(X$97,2))&gt;='Data Input 2'!$Q38,VALUE(RIGHT(X$97,2))&lt;='Data Input 2'!$R38),'Data Input 2'!$W38,0),0)</f>
        <v>0</v>
      </c>
      <c r="Y128" s="176">
        <f>IF('Data Input 2'!$K38="Capital Reserves",IF(AND(VALUE(RIGHT(Y$97,2))&gt;='Data Input 2'!$Q38,VALUE(RIGHT(Y$97,2))&lt;='Data Input 2'!$R38),'Data Input 2'!$W38,0),0)</f>
        <v>0</v>
      </c>
      <c r="Z128" s="141">
        <f t="shared" si="51"/>
        <v>0</v>
      </c>
    </row>
    <row r="129" spans="2:29" x14ac:dyDescent="0.2">
      <c r="B129" s="196" t="str">
        <f>IF('Data Input 2'!B39&lt;&gt;0,'Data Input 2'!B39,"")</f>
        <v/>
      </c>
      <c r="C129" s="139"/>
      <c r="D129" s="140">
        <f>IF('Data Input 2'!$K39="Capital Reserves",IF(AND(VALUE(RIGHT(D$97,2))&gt;='Data Input 2'!$Q39,VALUE(RIGHT(D$97,2))&lt;='Data Input 2'!$R39),'Data Input 2'!$W39,0),0)</f>
        <v>0</v>
      </c>
      <c r="E129" s="140">
        <f>IF('Data Input 2'!$K39="Capital Reserves",IF(AND(VALUE(RIGHT(E$97,2))&gt;='Data Input 2'!$Q39,VALUE(RIGHT(E$97,2))&lt;='Data Input 2'!$R39),'Data Input 2'!$W39,0),0)</f>
        <v>0</v>
      </c>
      <c r="F129" s="140">
        <f>IF('Data Input 2'!$K39="Capital Reserves",IF(AND(VALUE(RIGHT(F$97,2))&gt;='Data Input 2'!$Q39,VALUE(RIGHT(F$97,2))&lt;='Data Input 2'!$R39),'Data Input 2'!$W39,0),0)</f>
        <v>0</v>
      </c>
      <c r="G129" s="140">
        <f>IF('Data Input 2'!$K39="Capital Reserves",IF(AND(VALUE(RIGHT(G$97,2))&gt;='Data Input 2'!$Q39,VALUE(RIGHT(G$97,2))&lt;='Data Input 2'!$R39),'Data Input 2'!$W39,0),0)</f>
        <v>0</v>
      </c>
      <c r="H129" s="140">
        <f>IF('Data Input 2'!$K39="Capital Reserves",IF(AND(VALUE(RIGHT(H$97,2))&gt;='Data Input 2'!$Q39,VALUE(RIGHT(H$97,2))&lt;='Data Input 2'!$R39),'Data Input 2'!$W39,0),0)</f>
        <v>0</v>
      </c>
      <c r="I129" s="140">
        <f>IF('Data Input 2'!$K39="Capital Reserves",IF(AND(VALUE(RIGHT(I$97,2))&gt;='Data Input 2'!$Q39,VALUE(RIGHT(I$97,2))&lt;='Data Input 2'!$R39),'Data Input 2'!$W39,0),0)</f>
        <v>0</v>
      </c>
      <c r="J129" s="140">
        <f>IF('Data Input 2'!$K39="Capital Reserves",IF(AND(VALUE(RIGHT(J$97,2))&gt;='Data Input 2'!$Q39,VALUE(RIGHT(J$97,2))&lt;='Data Input 2'!$R39),'Data Input 2'!$W39,0),0)</f>
        <v>0</v>
      </c>
      <c r="K129" s="140">
        <f>IF('Data Input 2'!$K39="Capital Reserves",IF(AND(VALUE(RIGHT(K$97,2))&gt;='Data Input 2'!$Q39,VALUE(RIGHT(K$97,2))&lt;='Data Input 2'!$R39),'Data Input 2'!$W39,0),0)</f>
        <v>0</v>
      </c>
      <c r="L129" s="140">
        <f>IF('Data Input 2'!$K39="Capital Reserves",IF(AND(VALUE(RIGHT(L$97,2))&gt;='Data Input 2'!$Q39,VALUE(RIGHT(L$97,2))&lt;='Data Input 2'!$R39),'Data Input 2'!$W39,0),0)</f>
        <v>0</v>
      </c>
      <c r="M129" s="140">
        <f>IF('Data Input 2'!$K39="Capital Reserves",IF(AND(VALUE(RIGHT(M$97,2))&gt;='Data Input 2'!$Q39,VALUE(RIGHT(M$97,2))&lt;='Data Input 2'!$R39),'Data Input 2'!$W39,0),0)</f>
        <v>0</v>
      </c>
      <c r="N129" s="140">
        <f>IF('Data Input 2'!$K39="Capital Reserves",IF(AND(VALUE(RIGHT(N$97,2))&gt;='Data Input 2'!$Q39,VALUE(RIGHT(N$97,2))&lt;='Data Input 2'!$R39),'Data Input 2'!$W39,0),0)</f>
        <v>0</v>
      </c>
      <c r="O129" s="140">
        <f>IF('Data Input 2'!$K39="Capital Reserves",IF(AND(VALUE(RIGHT(O$97,2))&gt;='Data Input 2'!$Q39,VALUE(RIGHT(O$97,2))&lt;='Data Input 2'!$R39),'Data Input 2'!$W39,0),0)</f>
        <v>0</v>
      </c>
      <c r="P129" s="140">
        <f>IF('Data Input 2'!$K39="Capital Reserves",IF(AND(VALUE(RIGHT(P$97,2))&gt;='Data Input 2'!$Q39,VALUE(RIGHT(P$97,2))&lt;='Data Input 2'!$R39),'Data Input 2'!$W39,0),0)</f>
        <v>0</v>
      </c>
      <c r="Q129" s="140">
        <f>IF('Data Input 2'!$K39="Capital Reserves",IF(AND(VALUE(RIGHT(Q$97,2))&gt;='Data Input 2'!$Q39,VALUE(RIGHT(Q$97,2))&lt;='Data Input 2'!$R39),'Data Input 2'!$W39,0),0)</f>
        <v>0</v>
      </c>
      <c r="R129" s="140">
        <f>IF('Data Input 2'!$K39="Capital Reserves",IF(AND(VALUE(RIGHT(R$97,2))&gt;='Data Input 2'!$Q39,VALUE(RIGHT(R$97,2))&lt;='Data Input 2'!$R39),'Data Input 2'!$W39,0),0)</f>
        <v>0</v>
      </c>
      <c r="S129" s="140">
        <f>IF('Data Input 2'!$K39="Capital Reserves",IF(AND(VALUE(RIGHT(S$97,2))&gt;='Data Input 2'!$Q39,VALUE(RIGHT(S$97,2))&lt;='Data Input 2'!$R39),'Data Input 2'!$W39,0),0)</f>
        <v>0</v>
      </c>
      <c r="T129" s="140">
        <f>IF('Data Input 2'!$K39="Capital Reserves",IF(AND(VALUE(RIGHT(T$97,2))&gt;='Data Input 2'!$Q39,VALUE(RIGHT(T$97,2))&lt;='Data Input 2'!$R39),'Data Input 2'!$W39,0),0)</f>
        <v>0</v>
      </c>
      <c r="U129" s="140">
        <f>IF('Data Input 2'!$K39="Capital Reserves",IF(AND(VALUE(RIGHT(U$97,2))&gt;='Data Input 2'!$Q39,VALUE(RIGHT(U$97,2))&lt;='Data Input 2'!$R39),'Data Input 2'!$W39,0),0)</f>
        <v>0</v>
      </c>
      <c r="V129" s="140">
        <f>IF('Data Input 2'!$K39="Capital Reserves",IF(AND(VALUE(RIGHT(V$97,2))&gt;='Data Input 2'!$Q39,VALUE(RIGHT(V$97,2))&lt;='Data Input 2'!$R39),'Data Input 2'!$W39,0),0)</f>
        <v>0</v>
      </c>
      <c r="W129" s="140">
        <f>IF('Data Input 2'!$K39="Capital Reserves",IF(AND(VALUE(RIGHT(W$97,2))&gt;='Data Input 2'!$Q39,VALUE(RIGHT(W$97,2))&lt;='Data Input 2'!$R39),'Data Input 2'!$W39,0),0)</f>
        <v>0</v>
      </c>
      <c r="X129" s="176">
        <f>IF('Data Input 2'!$K39="Capital Reserves",IF(AND(VALUE(RIGHT(X$97,2))&gt;='Data Input 2'!$Q39,VALUE(RIGHT(X$97,2))&lt;='Data Input 2'!$R39),'Data Input 2'!$W39,0),0)</f>
        <v>0</v>
      </c>
      <c r="Y129" s="176">
        <f>IF('Data Input 2'!$K39="Capital Reserves",IF(AND(VALUE(RIGHT(Y$97,2))&gt;='Data Input 2'!$Q39,VALUE(RIGHT(Y$97,2))&lt;='Data Input 2'!$R39),'Data Input 2'!$W39,0),0)</f>
        <v>0</v>
      </c>
      <c r="Z129" s="141">
        <f t="shared" si="51"/>
        <v>0</v>
      </c>
    </row>
    <row r="130" spans="2:29" x14ac:dyDescent="0.2">
      <c r="B130" s="196" t="str">
        <f>IF('Data Input 2'!B40&lt;&gt;0,'Data Input 2'!B40,"")</f>
        <v/>
      </c>
      <c r="C130" s="139"/>
      <c r="D130" s="140">
        <f>IF('Data Input 2'!$K40="Capital Reserves",IF(AND(VALUE(RIGHT(D$97,2))&gt;='Data Input 2'!$Q40,VALUE(RIGHT(D$97,2))&lt;='Data Input 2'!$R40),'Data Input 2'!$W40,0),0)</f>
        <v>0</v>
      </c>
      <c r="E130" s="140">
        <f>IF('Data Input 2'!$K40="Capital Reserves",IF(AND(VALUE(RIGHT(E$97,2))&gt;='Data Input 2'!$Q40,VALUE(RIGHT(E$97,2))&lt;='Data Input 2'!$R40),'Data Input 2'!$W40,0),0)</f>
        <v>0</v>
      </c>
      <c r="F130" s="140">
        <f>IF('Data Input 2'!$K40="Capital Reserves",IF(AND(VALUE(RIGHT(F$97,2))&gt;='Data Input 2'!$Q40,VALUE(RIGHT(F$97,2))&lt;='Data Input 2'!$R40),'Data Input 2'!$W40,0),0)</f>
        <v>0</v>
      </c>
      <c r="G130" s="140">
        <f>IF('Data Input 2'!$K40="Capital Reserves",IF(AND(VALUE(RIGHT(G$97,2))&gt;='Data Input 2'!$Q40,VALUE(RIGHT(G$97,2))&lt;='Data Input 2'!$R40),'Data Input 2'!$W40,0),0)</f>
        <v>0</v>
      </c>
      <c r="H130" s="140">
        <f>IF('Data Input 2'!$K40="Capital Reserves",IF(AND(VALUE(RIGHT(H$97,2))&gt;='Data Input 2'!$Q40,VALUE(RIGHT(H$97,2))&lt;='Data Input 2'!$R40),'Data Input 2'!$W40,0),0)</f>
        <v>0</v>
      </c>
      <c r="I130" s="140">
        <f>IF('Data Input 2'!$K40="Capital Reserves",IF(AND(VALUE(RIGHT(I$97,2))&gt;='Data Input 2'!$Q40,VALUE(RIGHT(I$97,2))&lt;='Data Input 2'!$R40),'Data Input 2'!$W40,0),0)</f>
        <v>0</v>
      </c>
      <c r="J130" s="140">
        <f>IF('Data Input 2'!$K40="Capital Reserves",IF(AND(VALUE(RIGHT(J$97,2))&gt;='Data Input 2'!$Q40,VALUE(RIGHT(J$97,2))&lt;='Data Input 2'!$R40),'Data Input 2'!$W40,0),0)</f>
        <v>0</v>
      </c>
      <c r="K130" s="140">
        <f>IF('Data Input 2'!$K40="Capital Reserves",IF(AND(VALUE(RIGHT(K$97,2))&gt;='Data Input 2'!$Q40,VALUE(RIGHT(K$97,2))&lt;='Data Input 2'!$R40),'Data Input 2'!$W40,0),0)</f>
        <v>0</v>
      </c>
      <c r="L130" s="140">
        <f>IF('Data Input 2'!$K40="Capital Reserves",IF(AND(VALUE(RIGHT(L$97,2))&gt;='Data Input 2'!$Q40,VALUE(RIGHT(L$97,2))&lt;='Data Input 2'!$R40),'Data Input 2'!$W40,0),0)</f>
        <v>0</v>
      </c>
      <c r="M130" s="140">
        <f>IF('Data Input 2'!$K40="Capital Reserves",IF(AND(VALUE(RIGHT(M$97,2))&gt;='Data Input 2'!$Q40,VALUE(RIGHT(M$97,2))&lt;='Data Input 2'!$R40),'Data Input 2'!$W40,0),0)</f>
        <v>0</v>
      </c>
      <c r="N130" s="140">
        <f>IF('Data Input 2'!$K40="Capital Reserves",IF(AND(VALUE(RIGHT(N$97,2))&gt;='Data Input 2'!$Q40,VALUE(RIGHT(N$97,2))&lt;='Data Input 2'!$R40),'Data Input 2'!$W40,0),0)</f>
        <v>0</v>
      </c>
      <c r="O130" s="140">
        <f>IF('Data Input 2'!$K40="Capital Reserves",IF(AND(VALUE(RIGHT(O$97,2))&gt;='Data Input 2'!$Q40,VALUE(RIGHT(O$97,2))&lt;='Data Input 2'!$R40),'Data Input 2'!$W40,0),0)</f>
        <v>0</v>
      </c>
      <c r="P130" s="140">
        <f>IF('Data Input 2'!$K40="Capital Reserves",IF(AND(VALUE(RIGHT(P$97,2))&gt;='Data Input 2'!$Q40,VALUE(RIGHT(P$97,2))&lt;='Data Input 2'!$R40),'Data Input 2'!$W40,0),0)</f>
        <v>0</v>
      </c>
      <c r="Q130" s="140">
        <f>IF('Data Input 2'!$K40="Capital Reserves",IF(AND(VALUE(RIGHT(Q$97,2))&gt;='Data Input 2'!$Q40,VALUE(RIGHT(Q$97,2))&lt;='Data Input 2'!$R40),'Data Input 2'!$W40,0),0)</f>
        <v>0</v>
      </c>
      <c r="R130" s="140">
        <f>IF('Data Input 2'!$K40="Capital Reserves",IF(AND(VALUE(RIGHT(R$97,2))&gt;='Data Input 2'!$Q40,VALUE(RIGHT(R$97,2))&lt;='Data Input 2'!$R40),'Data Input 2'!$W40,0),0)</f>
        <v>0</v>
      </c>
      <c r="S130" s="140">
        <f>IF('Data Input 2'!$K40="Capital Reserves",IF(AND(VALUE(RIGHT(S$97,2))&gt;='Data Input 2'!$Q40,VALUE(RIGHT(S$97,2))&lt;='Data Input 2'!$R40),'Data Input 2'!$W40,0),0)</f>
        <v>0</v>
      </c>
      <c r="T130" s="140">
        <f>IF('Data Input 2'!$K40="Capital Reserves",IF(AND(VALUE(RIGHT(T$97,2))&gt;='Data Input 2'!$Q40,VALUE(RIGHT(T$97,2))&lt;='Data Input 2'!$R40),'Data Input 2'!$W40,0),0)</f>
        <v>0</v>
      </c>
      <c r="U130" s="140">
        <f>IF('Data Input 2'!$K40="Capital Reserves",IF(AND(VALUE(RIGHT(U$97,2))&gt;='Data Input 2'!$Q40,VALUE(RIGHT(U$97,2))&lt;='Data Input 2'!$R40),'Data Input 2'!$W40,0),0)</f>
        <v>0</v>
      </c>
      <c r="V130" s="140">
        <f>IF('Data Input 2'!$K40="Capital Reserves",IF(AND(VALUE(RIGHT(V$97,2))&gt;='Data Input 2'!$Q40,VALUE(RIGHT(V$97,2))&lt;='Data Input 2'!$R40),'Data Input 2'!$W40,0),0)</f>
        <v>0</v>
      </c>
      <c r="W130" s="140">
        <f>IF('Data Input 2'!$K40="Capital Reserves",IF(AND(VALUE(RIGHT(W$97,2))&gt;='Data Input 2'!$Q40,VALUE(RIGHT(W$97,2))&lt;='Data Input 2'!$R40),'Data Input 2'!$W40,0),0)</f>
        <v>0</v>
      </c>
      <c r="X130" s="176">
        <f>IF('Data Input 2'!$K40="Capital Reserves",IF(AND(VALUE(RIGHT(X$97,2))&gt;='Data Input 2'!$Q40,VALUE(RIGHT(X$97,2))&lt;='Data Input 2'!$R40),'Data Input 2'!$W40,0),0)</f>
        <v>0</v>
      </c>
      <c r="Y130" s="176">
        <f>IF('Data Input 2'!$K40="Capital Reserves",IF(AND(VALUE(RIGHT(Y$97,2))&gt;='Data Input 2'!$Q40,VALUE(RIGHT(Y$97,2))&lt;='Data Input 2'!$R40),'Data Input 2'!$W40,0),0)</f>
        <v>0</v>
      </c>
      <c r="Z130" s="141">
        <f t="shared" si="51"/>
        <v>0</v>
      </c>
    </row>
    <row r="131" spans="2:29" x14ac:dyDescent="0.2">
      <c r="B131" s="196" t="str">
        <f>IF('Data Input 2'!B41&lt;&gt;0,'Data Input 2'!B41,"")</f>
        <v/>
      </c>
      <c r="C131" s="139"/>
      <c r="D131" s="140">
        <f>IF('Data Input 2'!$K41="Capital Reserves",IF(AND(VALUE(RIGHT(D$97,2))&gt;='Data Input 2'!$Q41,VALUE(RIGHT(D$97,2))&lt;='Data Input 2'!$R41),'Data Input 2'!$W41,0),0)</f>
        <v>0</v>
      </c>
      <c r="E131" s="140">
        <f>IF('Data Input 2'!$K41="Capital Reserves",IF(AND(VALUE(RIGHT(E$97,2))&gt;='Data Input 2'!$Q41,VALUE(RIGHT(E$97,2))&lt;='Data Input 2'!$R41),'Data Input 2'!$W41,0),0)</f>
        <v>0</v>
      </c>
      <c r="F131" s="140">
        <f>IF('Data Input 2'!$K41="Capital Reserves",IF(AND(VALUE(RIGHT(F$97,2))&gt;='Data Input 2'!$Q41,VALUE(RIGHT(F$97,2))&lt;='Data Input 2'!$R41),'Data Input 2'!$W41,0),0)</f>
        <v>0</v>
      </c>
      <c r="G131" s="140">
        <f>IF('Data Input 2'!$K41="Capital Reserves",IF(AND(VALUE(RIGHT(G$97,2))&gt;='Data Input 2'!$Q41,VALUE(RIGHT(G$97,2))&lt;='Data Input 2'!$R41),'Data Input 2'!$W41,0),0)</f>
        <v>0</v>
      </c>
      <c r="H131" s="140">
        <f>IF('Data Input 2'!$K41="Capital Reserves",IF(AND(VALUE(RIGHT(H$97,2))&gt;='Data Input 2'!$Q41,VALUE(RIGHT(H$97,2))&lt;='Data Input 2'!$R41),'Data Input 2'!$W41,0),0)</f>
        <v>0</v>
      </c>
      <c r="I131" s="140">
        <f>IF('Data Input 2'!$K41="Capital Reserves",IF(AND(VALUE(RIGHT(I$97,2))&gt;='Data Input 2'!$Q41,VALUE(RIGHT(I$97,2))&lt;='Data Input 2'!$R41),'Data Input 2'!$W41,0),0)</f>
        <v>0</v>
      </c>
      <c r="J131" s="140">
        <f>IF('Data Input 2'!$K41="Capital Reserves",IF(AND(VALUE(RIGHT(J$97,2))&gt;='Data Input 2'!$Q41,VALUE(RIGHT(J$97,2))&lt;='Data Input 2'!$R41),'Data Input 2'!$W41,0),0)</f>
        <v>0</v>
      </c>
      <c r="K131" s="140">
        <f>IF('Data Input 2'!$K41="Capital Reserves",IF(AND(VALUE(RIGHT(K$97,2))&gt;='Data Input 2'!$Q41,VALUE(RIGHT(K$97,2))&lt;='Data Input 2'!$R41),'Data Input 2'!$W41,0),0)</f>
        <v>0</v>
      </c>
      <c r="L131" s="140">
        <f>IF('Data Input 2'!$K41="Capital Reserves",IF(AND(VALUE(RIGHT(L$97,2))&gt;='Data Input 2'!$Q41,VALUE(RIGHT(L$97,2))&lt;='Data Input 2'!$R41),'Data Input 2'!$W41,0),0)</f>
        <v>0</v>
      </c>
      <c r="M131" s="140">
        <f>IF('Data Input 2'!$K41="Capital Reserves",IF(AND(VALUE(RIGHT(M$97,2))&gt;='Data Input 2'!$Q41,VALUE(RIGHT(M$97,2))&lt;='Data Input 2'!$R41),'Data Input 2'!$W41,0),0)</f>
        <v>0</v>
      </c>
      <c r="N131" s="140">
        <f>IF('Data Input 2'!$K41="Capital Reserves",IF(AND(VALUE(RIGHT(N$97,2))&gt;='Data Input 2'!$Q41,VALUE(RIGHT(N$97,2))&lt;='Data Input 2'!$R41),'Data Input 2'!$W41,0),0)</f>
        <v>0</v>
      </c>
      <c r="O131" s="140">
        <f>IF('Data Input 2'!$K41="Capital Reserves",IF(AND(VALUE(RIGHT(O$97,2))&gt;='Data Input 2'!$Q41,VALUE(RIGHT(O$97,2))&lt;='Data Input 2'!$R41),'Data Input 2'!$W41,0),0)</f>
        <v>0</v>
      </c>
      <c r="P131" s="140">
        <f>IF('Data Input 2'!$K41="Capital Reserves",IF(AND(VALUE(RIGHT(P$97,2))&gt;='Data Input 2'!$Q41,VALUE(RIGHT(P$97,2))&lt;='Data Input 2'!$R41),'Data Input 2'!$W41,0),0)</f>
        <v>0</v>
      </c>
      <c r="Q131" s="140">
        <f>IF('Data Input 2'!$K41="Capital Reserves",IF(AND(VALUE(RIGHT(Q$97,2))&gt;='Data Input 2'!$Q41,VALUE(RIGHT(Q$97,2))&lt;='Data Input 2'!$R41),'Data Input 2'!$W41,0),0)</f>
        <v>0</v>
      </c>
      <c r="R131" s="140">
        <f>IF('Data Input 2'!$K41="Capital Reserves",IF(AND(VALUE(RIGHT(R$97,2))&gt;='Data Input 2'!$Q41,VALUE(RIGHT(R$97,2))&lt;='Data Input 2'!$R41),'Data Input 2'!$W41,0),0)</f>
        <v>0</v>
      </c>
      <c r="S131" s="140">
        <f>IF('Data Input 2'!$K41="Capital Reserves",IF(AND(VALUE(RIGHT(S$97,2))&gt;='Data Input 2'!$Q41,VALUE(RIGHT(S$97,2))&lt;='Data Input 2'!$R41),'Data Input 2'!$W41,0),0)</f>
        <v>0</v>
      </c>
      <c r="T131" s="140">
        <f>IF('Data Input 2'!$K41="Capital Reserves",IF(AND(VALUE(RIGHT(T$97,2))&gt;='Data Input 2'!$Q41,VALUE(RIGHT(T$97,2))&lt;='Data Input 2'!$R41),'Data Input 2'!$W41,0),0)</f>
        <v>0</v>
      </c>
      <c r="U131" s="140">
        <f>IF('Data Input 2'!$K41="Capital Reserves",IF(AND(VALUE(RIGHT(U$97,2))&gt;='Data Input 2'!$Q41,VALUE(RIGHT(U$97,2))&lt;='Data Input 2'!$R41),'Data Input 2'!$W41,0),0)</f>
        <v>0</v>
      </c>
      <c r="V131" s="140">
        <f>IF('Data Input 2'!$K41="Capital Reserves",IF(AND(VALUE(RIGHT(V$97,2))&gt;='Data Input 2'!$Q41,VALUE(RIGHT(V$97,2))&lt;='Data Input 2'!$R41),'Data Input 2'!$W41,0),0)</f>
        <v>0</v>
      </c>
      <c r="W131" s="140">
        <f>IF('Data Input 2'!$K41="Capital Reserves",IF(AND(VALUE(RIGHT(W$97,2))&gt;='Data Input 2'!$Q41,VALUE(RIGHT(W$97,2))&lt;='Data Input 2'!$R41),'Data Input 2'!$W41,0),0)</f>
        <v>0</v>
      </c>
      <c r="X131" s="176">
        <f>IF('Data Input 2'!$K41="Capital Reserves",IF(AND(VALUE(RIGHT(X$97,2))&gt;='Data Input 2'!$Q41,VALUE(RIGHT(X$97,2))&lt;='Data Input 2'!$R41),'Data Input 2'!$W41,0),0)</f>
        <v>0</v>
      </c>
      <c r="Y131" s="176">
        <f>IF('Data Input 2'!$K41="Capital Reserves",IF(AND(VALUE(RIGHT(Y$97,2))&gt;='Data Input 2'!$Q41,VALUE(RIGHT(Y$97,2))&lt;='Data Input 2'!$R41),'Data Input 2'!$W41,0),0)</f>
        <v>0</v>
      </c>
      <c r="Z131" s="141">
        <f t="shared" si="51"/>
        <v>0</v>
      </c>
    </row>
    <row r="132" spans="2:29" x14ac:dyDescent="0.2">
      <c r="B132" s="196" t="str">
        <f>IF('Data Input 2'!B42&lt;&gt;0,'Data Input 2'!B42,"")</f>
        <v/>
      </c>
      <c r="C132" s="139"/>
      <c r="D132" s="140">
        <f>IF('Data Input 2'!$K42="Capital Reserves",IF(AND(VALUE(RIGHT(D$97,2))&gt;='Data Input 2'!$Q42,VALUE(RIGHT(D$97,2))&lt;='Data Input 2'!$R42),'Data Input 2'!$W42,0),0)</f>
        <v>0</v>
      </c>
      <c r="E132" s="140">
        <f>IF('Data Input 2'!$K42="Capital Reserves",IF(AND(VALUE(RIGHT(E$97,2))&gt;='Data Input 2'!$Q42,VALUE(RIGHT(E$97,2))&lt;='Data Input 2'!$R42),'Data Input 2'!$W42,0),0)</f>
        <v>0</v>
      </c>
      <c r="F132" s="140">
        <f>IF('Data Input 2'!$K42="Capital Reserves",IF(AND(VALUE(RIGHT(F$97,2))&gt;='Data Input 2'!$Q42,VALUE(RIGHT(F$97,2))&lt;='Data Input 2'!$R42),'Data Input 2'!$W42,0),0)</f>
        <v>0</v>
      </c>
      <c r="G132" s="140">
        <f>IF('Data Input 2'!$K42="Capital Reserves",IF(AND(VALUE(RIGHT(G$97,2))&gt;='Data Input 2'!$Q42,VALUE(RIGHT(G$97,2))&lt;='Data Input 2'!$R42),'Data Input 2'!$W42,0),0)</f>
        <v>0</v>
      </c>
      <c r="H132" s="140">
        <f>IF('Data Input 2'!$K42="Capital Reserves",IF(AND(VALUE(RIGHT(H$97,2))&gt;='Data Input 2'!$Q42,VALUE(RIGHT(H$97,2))&lt;='Data Input 2'!$R42),'Data Input 2'!$W42,0),0)</f>
        <v>0</v>
      </c>
      <c r="I132" s="140">
        <f>IF('Data Input 2'!$K42="Capital Reserves",IF(AND(VALUE(RIGHT(I$97,2))&gt;='Data Input 2'!$Q42,VALUE(RIGHT(I$97,2))&lt;='Data Input 2'!$R42),'Data Input 2'!$W42,0),0)</f>
        <v>0</v>
      </c>
      <c r="J132" s="140">
        <f>IF('Data Input 2'!$K42="Capital Reserves",IF(AND(VALUE(RIGHT(J$97,2))&gt;='Data Input 2'!$Q42,VALUE(RIGHT(J$97,2))&lt;='Data Input 2'!$R42),'Data Input 2'!$W42,0),0)</f>
        <v>0</v>
      </c>
      <c r="K132" s="140">
        <f>IF('Data Input 2'!$K42="Capital Reserves",IF(AND(VALUE(RIGHT(K$97,2))&gt;='Data Input 2'!$Q42,VALUE(RIGHT(K$97,2))&lt;='Data Input 2'!$R42),'Data Input 2'!$W42,0),0)</f>
        <v>0</v>
      </c>
      <c r="L132" s="140">
        <f>IF('Data Input 2'!$K42="Capital Reserves",IF(AND(VALUE(RIGHT(L$97,2))&gt;='Data Input 2'!$Q42,VALUE(RIGHT(L$97,2))&lt;='Data Input 2'!$R42),'Data Input 2'!$W42,0),0)</f>
        <v>0</v>
      </c>
      <c r="M132" s="140">
        <f>IF('Data Input 2'!$K42="Capital Reserves",IF(AND(VALUE(RIGHT(M$97,2))&gt;='Data Input 2'!$Q42,VALUE(RIGHT(M$97,2))&lt;='Data Input 2'!$R42),'Data Input 2'!$W42,0),0)</f>
        <v>0</v>
      </c>
      <c r="N132" s="140">
        <f>IF('Data Input 2'!$K42="Capital Reserves",IF(AND(VALUE(RIGHT(N$97,2))&gt;='Data Input 2'!$Q42,VALUE(RIGHT(N$97,2))&lt;='Data Input 2'!$R42),'Data Input 2'!$W42,0),0)</f>
        <v>0</v>
      </c>
      <c r="O132" s="140">
        <f>IF('Data Input 2'!$K42="Capital Reserves",IF(AND(VALUE(RIGHT(O$97,2))&gt;='Data Input 2'!$Q42,VALUE(RIGHT(O$97,2))&lt;='Data Input 2'!$R42),'Data Input 2'!$W42,0),0)</f>
        <v>0</v>
      </c>
      <c r="P132" s="140">
        <f>IF('Data Input 2'!$K42="Capital Reserves",IF(AND(VALUE(RIGHT(P$97,2))&gt;='Data Input 2'!$Q42,VALUE(RIGHT(P$97,2))&lt;='Data Input 2'!$R42),'Data Input 2'!$W42,0),0)</f>
        <v>0</v>
      </c>
      <c r="Q132" s="140">
        <f>IF('Data Input 2'!$K42="Capital Reserves",IF(AND(VALUE(RIGHT(Q$97,2))&gt;='Data Input 2'!$Q42,VALUE(RIGHT(Q$97,2))&lt;='Data Input 2'!$R42),'Data Input 2'!$W42,0),0)</f>
        <v>0</v>
      </c>
      <c r="R132" s="140">
        <f>IF('Data Input 2'!$K42="Capital Reserves",IF(AND(VALUE(RIGHT(R$97,2))&gt;='Data Input 2'!$Q42,VALUE(RIGHT(R$97,2))&lt;='Data Input 2'!$R42),'Data Input 2'!$W42,0),0)</f>
        <v>0</v>
      </c>
      <c r="S132" s="140">
        <f>IF('Data Input 2'!$K42="Capital Reserves",IF(AND(VALUE(RIGHT(S$97,2))&gt;='Data Input 2'!$Q42,VALUE(RIGHT(S$97,2))&lt;='Data Input 2'!$R42),'Data Input 2'!$W42,0),0)</f>
        <v>0</v>
      </c>
      <c r="T132" s="140">
        <f>IF('Data Input 2'!$K42="Capital Reserves",IF(AND(VALUE(RIGHT(T$97,2))&gt;='Data Input 2'!$Q42,VALUE(RIGHT(T$97,2))&lt;='Data Input 2'!$R42),'Data Input 2'!$W42,0),0)</f>
        <v>0</v>
      </c>
      <c r="U132" s="140">
        <f>IF('Data Input 2'!$K42="Capital Reserves",IF(AND(VALUE(RIGHT(U$97,2))&gt;='Data Input 2'!$Q42,VALUE(RIGHT(U$97,2))&lt;='Data Input 2'!$R42),'Data Input 2'!$W42,0),0)</f>
        <v>0</v>
      </c>
      <c r="V132" s="140">
        <f>IF('Data Input 2'!$K42="Capital Reserves",IF(AND(VALUE(RIGHT(V$97,2))&gt;='Data Input 2'!$Q42,VALUE(RIGHT(V$97,2))&lt;='Data Input 2'!$R42),'Data Input 2'!$W42,0),0)</f>
        <v>0</v>
      </c>
      <c r="W132" s="140">
        <f>IF('Data Input 2'!$K42="Capital Reserves",IF(AND(VALUE(RIGHT(W$97,2))&gt;='Data Input 2'!$Q42,VALUE(RIGHT(W$97,2))&lt;='Data Input 2'!$R42),'Data Input 2'!$W42,0),0)</f>
        <v>0</v>
      </c>
      <c r="X132" s="176">
        <f>IF('Data Input 2'!$K42="Capital Reserves",IF(AND(VALUE(RIGHT(X$97,2))&gt;='Data Input 2'!$Q42,VALUE(RIGHT(X$97,2))&lt;='Data Input 2'!$R42),'Data Input 2'!$W42,0),0)</f>
        <v>0</v>
      </c>
      <c r="Y132" s="176">
        <f>IF('Data Input 2'!$K42="Capital Reserves",IF(AND(VALUE(RIGHT(Y$97,2))&gt;='Data Input 2'!$Q42,VALUE(RIGHT(Y$97,2))&lt;='Data Input 2'!$R42),'Data Input 2'!$W42,0),0)</f>
        <v>0</v>
      </c>
      <c r="Z132" s="141">
        <f t="shared" si="51"/>
        <v>0</v>
      </c>
    </row>
    <row r="133" spans="2:29" x14ac:dyDescent="0.2">
      <c r="B133" s="196" t="str">
        <f>IF('Data Input 2'!B43&lt;&gt;0,'Data Input 2'!B43,"")</f>
        <v/>
      </c>
      <c r="C133" s="139"/>
      <c r="D133" s="140">
        <f>IF('Data Input 2'!$K43="Capital Reserves",IF(AND(VALUE(RIGHT(D$97,2))&gt;='Data Input 2'!$Q43,VALUE(RIGHT(D$97,2))&lt;='Data Input 2'!$R43),'Data Input 2'!$W43,0),0)</f>
        <v>0</v>
      </c>
      <c r="E133" s="140">
        <f>IF('Data Input 2'!$K43="Capital Reserves",IF(AND(VALUE(RIGHT(E$97,2))&gt;='Data Input 2'!$Q43,VALUE(RIGHT(E$97,2))&lt;='Data Input 2'!$R43),'Data Input 2'!$W43,0),0)</f>
        <v>0</v>
      </c>
      <c r="F133" s="140">
        <f>IF('Data Input 2'!$K43="Capital Reserves",IF(AND(VALUE(RIGHT(F$97,2))&gt;='Data Input 2'!$Q43,VALUE(RIGHT(F$97,2))&lt;='Data Input 2'!$R43),'Data Input 2'!$W43,0),0)</f>
        <v>0</v>
      </c>
      <c r="G133" s="140">
        <f>IF('Data Input 2'!$K43="Capital Reserves",IF(AND(VALUE(RIGHT(G$97,2))&gt;='Data Input 2'!$Q43,VALUE(RIGHT(G$97,2))&lt;='Data Input 2'!$R43),'Data Input 2'!$W43,0),0)</f>
        <v>0</v>
      </c>
      <c r="H133" s="140">
        <f>IF('Data Input 2'!$K43="Capital Reserves",IF(AND(VALUE(RIGHT(H$97,2))&gt;='Data Input 2'!$Q43,VALUE(RIGHT(H$97,2))&lt;='Data Input 2'!$R43),'Data Input 2'!$W43,0),0)</f>
        <v>0</v>
      </c>
      <c r="I133" s="140">
        <f>IF('Data Input 2'!$K43="Capital Reserves",IF(AND(VALUE(RIGHT(I$97,2))&gt;='Data Input 2'!$Q43,VALUE(RIGHT(I$97,2))&lt;='Data Input 2'!$R43),'Data Input 2'!$W43,0),0)</f>
        <v>0</v>
      </c>
      <c r="J133" s="140">
        <f>IF('Data Input 2'!$K43="Capital Reserves",IF(AND(VALUE(RIGHT(J$97,2))&gt;='Data Input 2'!$Q43,VALUE(RIGHT(J$97,2))&lt;='Data Input 2'!$R43),'Data Input 2'!$W43,0),0)</f>
        <v>0</v>
      </c>
      <c r="K133" s="140">
        <f>IF('Data Input 2'!$K43="Capital Reserves",IF(AND(VALUE(RIGHT(K$97,2))&gt;='Data Input 2'!$Q43,VALUE(RIGHT(K$97,2))&lt;='Data Input 2'!$R43),'Data Input 2'!$W43,0),0)</f>
        <v>0</v>
      </c>
      <c r="L133" s="140">
        <f>IF('Data Input 2'!$K43="Capital Reserves",IF(AND(VALUE(RIGHT(L$97,2))&gt;='Data Input 2'!$Q43,VALUE(RIGHT(L$97,2))&lt;='Data Input 2'!$R43),'Data Input 2'!$W43,0),0)</f>
        <v>0</v>
      </c>
      <c r="M133" s="140">
        <f>IF('Data Input 2'!$K43="Capital Reserves",IF(AND(VALUE(RIGHT(M$97,2))&gt;='Data Input 2'!$Q43,VALUE(RIGHT(M$97,2))&lt;='Data Input 2'!$R43),'Data Input 2'!$W43,0),0)</f>
        <v>0</v>
      </c>
      <c r="N133" s="140">
        <f>IF('Data Input 2'!$K43="Capital Reserves",IF(AND(VALUE(RIGHT(N$97,2))&gt;='Data Input 2'!$Q43,VALUE(RIGHT(N$97,2))&lt;='Data Input 2'!$R43),'Data Input 2'!$W43,0),0)</f>
        <v>0</v>
      </c>
      <c r="O133" s="140">
        <f>IF('Data Input 2'!$K43="Capital Reserves",IF(AND(VALUE(RIGHT(O$97,2))&gt;='Data Input 2'!$Q43,VALUE(RIGHT(O$97,2))&lt;='Data Input 2'!$R43),'Data Input 2'!$W43,0),0)</f>
        <v>0</v>
      </c>
      <c r="P133" s="140">
        <f>IF('Data Input 2'!$K43="Capital Reserves",IF(AND(VALUE(RIGHT(P$97,2))&gt;='Data Input 2'!$Q43,VALUE(RIGHT(P$97,2))&lt;='Data Input 2'!$R43),'Data Input 2'!$W43,0),0)</f>
        <v>0</v>
      </c>
      <c r="Q133" s="140">
        <f>IF('Data Input 2'!$K43="Capital Reserves",IF(AND(VALUE(RIGHT(Q$97,2))&gt;='Data Input 2'!$Q43,VALUE(RIGHT(Q$97,2))&lt;='Data Input 2'!$R43),'Data Input 2'!$W43,0),0)</f>
        <v>0</v>
      </c>
      <c r="R133" s="140">
        <f>IF('Data Input 2'!$K43="Capital Reserves",IF(AND(VALUE(RIGHT(R$97,2))&gt;='Data Input 2'!$Q43,VALUE(RIGHT(R$97,2))&lt;='Data Input 2'!$R43),'Data Input 2'!$W43,0),0)</f>
        <v>0</v>
      </c>
      <c r="S133" s="140">
        <f>IF('Data Input 2'!$K43="Capital Reserves",IF(AND(VALUE(RIGHT(S$97,2))&gt;='Data Input 2'!$Q43,VALUE(RIGHT(S$97,2))&lt;='Data Input 2'!$R43),'Data Input 2'!$W43,0),0)</f>
        <v>0</v>
      </c>
      <c r="T133" s="140">
        <f>IF('Data Input 2'!$K43="Capital Reserves",IF(AND(VALUE(RIGHT(T$97,2))&gt;='Data Input 2'!$Q43,VALUE(RIGHT(T$97,2))&lt;='Data Input 2'!$R43),'Data Input 2'!$W43,0),0)</f>
        <v>0</v>
      </c>
      <c r="U133" s="140">
        <f>IF('Data Input 2'!$K43="Capital Reserves",IF(AND(VALUE(RIGHT(U$97,2))&gt;='Data Input 2'!$Q43,VALUE(RIGHT(U$97,2))&lt;='Data Input 2'!$R43),'Data Input 2'!$W43,0),0)</f>
        <v>0</v>
      </c>
      <c r="V133" s="140">
        <f>IF('Data Input 2'!$K43="Capital Reserves",IF(AND(VALUE(RIGHT(V$97,2))&gt;='Data Input 2'!$Q43,VALUE(RIGHT(V$97,2))&lt;='Data Input 2'!$R43),'Data Input 2'!$W43,0),0)</f>
        <v>0</v>
      </c>
      <c r="W133" s="140">
        <f>IF('Data Input 2'!$K43="Capital Reserves",IF(AND(VALUE(RIGHT(W$97,2))&gt;='Data Input 2'!$Q43,VALUE(RIGHT(W$97,2))&lt;='Data Input 2'!$R43),'Data Input 2'!$W43,0),0)</f>
        <v>0</v>
      </c>
      <c r="X133" s="176">
        <f>IF('Data Input 2'!$K43="Capital Reserves",IF(AND(VALUE(RIGHT(X$97,2))&gt;='Data Input 2'!$Q43,VALUE(RIGHT(X$97,2))&lt;='Data Input 2'!$R43),'Data Input 2'!$W43,0),0)</f>
        <v>0</v>
      </c>
      <c r="Y133" s="176">
        <f>IF('Data Input 2'!$K43="Capital Reserves",IF(AND(VALUE(RIGHT(Y$97,2))&gt;='Data Input 2'!$Q43,VALUE(RIGHT(Y$97,2))&lt;='Data Input 2'!$R43),'Data Input 2'!$W43,0),0)</f>
        <v>0</v>
      </c>
      <c r="Z133" s="141">
        <f t="shared" si="51"/>
        <v>0</v>
      </c>
    </row>
    <row r="134" spans="2:29" x14ac:dyDescent="0.2">
      <c r="B134" s="196" t="str">
        <f>IF('Data Input 2'!B44&lt;&gt;0,'Data Input 2'!B44,"")</f>
        <v/>
      </c>
      <c r="C134" s="139"/>
      <c r="D134" s="140">
        <f>IF('Data Input 2'!$K44="Capital Reserves",IF(AND(VALUE(RIGHT(D$97,2))&gt;='Data Input 2'!$Q44,VALUE(RIGHT(D$97,2))&lt;='Data Input 2'!$R44),'Data Input 2'!$W44,0),0)</f>
        <v>0</v>
      </c>
      <c r="E134" s="140">
        <f>IF('Data Input 2'!$K44="Capital Reserves",IF(AND(VALUE(RIGHT(E$97,2))&gt;='Data Input 2'!$Q44,VALUE(RIGHT(E$97,2))&lt;='Data Input 2'!$R44),'Data Input 2'!$W44,0),0)</f>
        <v>0</v>
      </c>
      <c r="F134" s="140">
        <f>IF('Data Input 2'!$K44="Capital Reserves",IF(AND(VALUE(RIGHT(F$97,2))&gt;='Data Input 2'!$Q44,VALUE(RIGHT(F$97,2))&lt;='Data Input 2'!$R44),'Data Input 2'!$W44,0),0)</f>
        <v>0</v>
      </c>
      <c r="G134" s="140">
        <f>IF('Data Input 2'!$K44="Capital Reserves",IF(AND(VALUE(RIGHT(G$97,2))&gt;='Data Input 2'!$Q44,VALUE(RIGHT(G$97,2))&lt;='Data Input 2'!$R44),'Data Input 2'!$W44,0),0)</f>
        <v>0</v>
      </c>
      <c r="H134" s="140">
        <f>IF('Data Input 2'!$K44="Capital Reserves",IF(AND(VALUE(RIGHT(H$97,2))&gt;='Data Input 2'!$Q44,VALUE(RIGHT(H$97,2))&lt;='Data Input 2'!$R44),'Data Input 2'!$W44,0),0)</f>
        <v>0</v>
      </c>
      <c r="I134" s="140">
        <f>IF('Data Input 2'!$K44="Capital Reserves",IF(AND(VALUE(RIGHT(I$97,2))&gt;='Data Input 2'!$Q44,VALUE(RIGHT(I$97,2))&lt;='Data Input 2'!$R44),'Data Input 2'!$W44,0),0)</f>
        <v>0</v>
      </c>
      <c r="J134" s="140">
        <f>IF('Data Input 2'!$K44="Capital Reserves",IF(AND(VALUE(RIGHT(J$97,2))&gt;='Data Input 2'!$Q44,VALUE(RIGHT(J$97,2))&lt;='Data Input 2'!$R44),'Data Input 2'!$W44,0),0)</f>
        <v>0</v>
      </c>
      <c r="K134" s="140">
        <f>IF('Data Input 2'!$K44="Capital Reserves",IF(AND(VALUE(RIGHT(K$97,2))&gt;='Data Input 2'!$Q44,VALUE(RIGHT(K$97,2))&lt;='Data Input 2'!$R44),'Data Input 2'!$W44,0),0)</f>
        <v>0</v>
      </c>
      <c r="L134" s="140">
        <f>IF('Data Input 2'!$K44="Capital Reserves",IF(AND(VALUE(RIGHT(L$97,2))&gt;='Data Input 2'!$Q44,VALUE(RIGHT(L$97,2))&lt;='Data Input 2'!$R44),'Data Input 2'!$W44,0),0)</f>
        <v>0</v>
      </c>
      <c r="M134" s="140">
        <f>IF('Data Input 2'!$K44="Capital Reserves",IF(AND(VALUE(RIGHT(M$97,2))&gt;='Data Input 2'!$Q44,VALUE(RIGHT(M$97,2))&lt;='Data Input 2'!$R44),'Data Input 2'!$W44,0),0)</f>
        <v>0</v>
      </c>
      <c r="N134" s="140">
        <f>IF('Data Input 2'!$K44="Capital Reserves",IF(AND(VALUE(RIGHT(N$97,2))&gt;='Data Input 2'!$Q44,VALUE(RIGHT(N$97,2))&lt;='Data Input 2'!$R44),'Data Input 2'!$W44,0),0)</f>
        <v>0</v>
      </c>
      <c r="O134" s="140">
        <f>IF('Data Input 2'!$K44="Capital Reserves",IF(AND(VALUE(RIGHT(O$97,2))&gt;='Data Input 2'!$Q44,VALUE(RIGHT(O$97,2))&lt;='Data Input 2'!$R44),'Data Input 2'!$W44,0),0)</f>
        <v>0</v>
      </c>
      <c r="P134" s="140">
        <f>IF('Data Input 2'!$K44="Capital Reserves",IF(AND(VALUE(RIGHT(P$97,2))&gt;='Data Input 2'!$Q44,VALUE(RIGHT(P$97,2))&lt;='Data Input 2'!$R44),'Data Input 2'!$W44,0),0)</f>
        <v>0</v>
      </c>
      <c r="Q134" s="140">
        <f>IF('Data Input 2'!$K44="Capital Reserves",IF(AND(VALUE(RIGHT(Q$97,2))&gt;='Data Input 2'!$Q44,VALUE(RIGHT(Q$97,2))&lt;='Data Input 2'!$R44),'Data Input 2'!$W44,0),0)</f>
        <v>0</v>
      </c>
      <c r="R134" s="140">
        <f>IF('Data Input 2'!$K44="Capital Reserves",IF(AND(VALUE(RIGHT(R$97,2))&gt;='Data Input 2'!$Q44,VALUE(RIGHT(R$97,2))&lt;='Data Input 2'!$R44),'Data Input 2'!$W44,0),0)</f>
        <v>0</v>
      </c>
      <c r="S134" s="140">
        <f>IF('Data Input 2'!$K44="Capital Reserves",IF(AND(VALUE(RIGHT(S$97,2))&gt;='Data Input 2'!$Q44,VALUE(RIGHT(S$97,2))&lt;='Data Input 2'!$R44),'Data Input 2'!$W44,0),0)</f>
        <v>0</v>
      </c>
      <c r="T134" s="140">
        <f>IF('Data Input 2'!$K44="Capital Reserves",IF(AND(VALUE(RIGHT(T$97,2))&gt;='Data Input 2'!$Q44,VALUE(RIGHT(T$97,2))&lt;='Data Input 2'!$R44),'Data Input 2'!$W44,0),0)</f>
        <v>0</v>
      </c>
      <c r="U134" s="140">
        <f>IF('Data Input 2'!$K44="Capital Reserves",IF(AND(VALUE(RIGHT(U$97,2))&gt;='Data Input 2'!$Q44,VALUE(RIGHT(U$97,2))&lt;='Data Input 2'!$R44),'Data Input 2'!$W44,0),0)</f>
        <v>0</v>
      </c>
      <c r="V134" s="140">
        <f>IF('Data Input 2'!$K44="Capital Reserves",IF(AND(VALUE(RIGHT(V$97,2))&gt;='Data Input 2'!$Q44,VALUE(RIGHT(V$97,2))&lt;='Data Input 2'!$R44),'Data Input 2'!$W44,0),0)</f>
        <v>0</v>
      </c>
      <c r="W134" s="140">
        <f>IF('Data Input 2'!$K44="Capital Reserves",IF(AND(VALUE(RIGHT(W$97,2))&gt;='Data Input 2'!$Q44,VALUE(RIGHT(W$97,2))&lt;='Data Input 2'!$R44),'Data Input 2'!$W44,0),0)</f>
        <v>0</v>
      </c>
      <c r="X134" s="176">
        <f>IF('Data Input 2'!$K44="Capital Reserves",IF(AND(VALUE(RIGHT(X$97,2))&gt;='Data Input 2'!$Q44,VALUE(RIGHT(X$97,2))&lt;='Data Input 2'!$R44),'Data Input 2'!$W44,0),0)</f>
        <v>0</v>
      </c>
      <c r="Y134" s="176">
        <f>IF('Data Input 2'!$K44="Capital Reserves",IF(AND(VALUE(RIGHT(Y$97,2))&gt;='Data Input 2'!$Q44,VALUE(RIGHT(Y$97,2))&lt;='Data Input 2'!$R44),'Data Input 2'!$W44,0),0)</f>
        <v>0</v>
      </c>
      <c r="Z134" s="141">
        <f t="shared" si="51"/>
        <v>0</v>
      </c>
    </row>
    <row r="135" spans="2:29" x14ac:dyDescent="0.2">
      <c r="B135" s="196" t="str">
        <f>IF('Data Input 2'!B45&lt;&gt;0,'Data Input 2'!B45,"")</f>
        <v/>
      </c>
      <c r="C135" s="139"/>
      <c r="D135" s="140">
        <f>IF('Data Input 2'!$K45="Capital Reserves",IF(AND(VALUE(RIGHT(D$97,2))&gt;='Data Input 2'!$Q45,VALUE(RIGHT(D$97,2))&lt;='Data Input 2'!$R45),'Data Input 2'!$W45,0),0)</f>
        <v>0</v>
      </c>
      <c r="E135" s="140">
        <f>IF('Data Input 2'!$K45="Capital Reserves",IF(AND(VALUE(RIGHT(E$97,2))&gt;='Data Input 2'!$Q45,VALUE(RIGHT(E$97,2))&lt;='Data Input 2'!$R45),'Data Input 2'!$W45,0),0)</f>
        <v>0</v>
      </c>
      <c r="F135" s="140">
        <f>IF('Data Input 2'!$K45="Capital Reserves",IF(AND(VALUE(RIGHT(F$97,2))&gt;='Data Input 2'!$Q45,VALUE(RIGHT(F$97,2))&lt;='Data Input 2'!$R45),'Data Input 2'!$W45,0),0)</f>
        <v>0</v>
      </c>
      <c r="G135" s="140">
        <f>IF('Data Input 2'!$K45="Capital Reserves",IF(AND(VALUE(RIGHT(G$97,2))&gt;='Data Input 2'!$Q45,VALUE(RIGHT(G$97,2))&lt;='Data Input 2'!$R45),'Data Input 2'!$W45,0),0)</f>
        <v>0</v>
      </c>
      <c r="H135" s="140">
        <f>IF('Data Input 2'!$K45="Capital Reserves",IF(AND(VALUE(RIGHT(H$97,2))&gt;='Data Input 2'!$Q45,VALUE(RIGHT(H$97,2))&lt;='Data Input 2'!$R45),'Data Input 2'!$W45,0),0)</f>
        <v>0</v>
      </c>
      <c r="I135" s="140">
        <f>IF('Data Input 2'!$K45="Capital Reserves",IF(AND(VALUE(RIGHT(I$97,2))&gt;='Data Input 2'!$Q45,VALUE(RIGHT(I$97,2))&lt;='Data Input 2'!$R45),'Data Input 2'!$W45,0),0)</f>
        <v>0</v>
      </c>
      <c r="J135" s="140">
        <f>IF('Data Input 2'!$K45="Capital Reserves",IF(AND(VALUE(RIGHT(J$97,2))&gt;='Data Input 2'!$Q45,VALUE(RIGHT(J$97,2))&lt;='Data Input 2'!$R45),'Data Input 2'!$W45,0),0)</f>
        <v>0</v>
      </c>
      <c r="K135" s="140">
        <f>IF('Data Input 2'!$K45="Capital Reserves",IF(AND(VALUE(RIGHT(K$97,2))&gt;='Data Input 2'!$Q45,VALUE(RIGHT(K$97,2))&lt;='Data Input 2'!$R45),'Data Input 2'!$W45,0),0)</f>
        <v>0</v>
      </c>
      <c r="L135" s="140">
        <f>IF('Data Input 2'!$K45="Capital Reserves",IF(AND(VALUE(RIGHT(L$97,2))&gt;='Data Input 2'!$Q45,VALUE(RIGHT(L$97,2))&lt;='Data Input 2'!$R45),'Data Input 2'!$W45,0),0)</f>
        <v>0</v>
      </c>
      <c r="M135" s="140">
        <f>IF('Data Input 2'!$K45="Capital Reserves",IF(AND(VALUE(RIGHT(M$97,2))&gt;='Data Input 2'!$Q45,VALUE(RIGHT(M$97,2))&lt;='Data Input 2'!$R45),'Data Input 2'!$W45,0),0)</f>
        <v>0</v>
      </c>
      <c r="N135" s="140">
        <f>IF('Data Input 2'!$K45="Capital Reserves",IF(AND(VALUE(RIGHT(N$97,2))&gt;='Data Input 2'!$Q45,VALUE(RIGHT(N$97,2))&lt;='Data Input 2'!$R45),'Data Input 2'!$W45,0),0)</f>
        <v>0</v>
      </c>
      <c r="O135" s="140">
        <f>IF('Data Input 2'!$K45="Capital Reserves",IF(AND(VALUE(RIGHT(O$97,2))&gt;='Data Input 2'!$Q45,VALUE(RIGHT(O$97,2))&lt;='Data Input 2'!$R45),'Data Input 2'!$W45,0),0)</f>
        <v>0</v>
      </c>
      <c r="P135" s="140">
        <f>IF('Data Input 2'!$K45="Capital Reserves",IF(AND(VALUE(RIGHT(P$97,2))&gt;='Data Input 2'!$Q45,VALUE(RIGHT(P$97,2))&lt;='Data Input 2'!$R45),'Data Input 2'!$W45,0),0)</f>
        <v>0</v>
      </c>
      <c r="Q135" s="140">
        <f>IF('Data Input 2'!$K45="Capital Reserves",IF(AND(VALUE(RIGHT(Q$97,2))&gt;='Data Input 2'!$Q45,VALUE(RIGHT(Q$97,2))&lt;='Data Input 2'!$R45),'Data Input 2'!$W45,0),0)</f>
        <v>0</v>
      </c>
      <c r="R135" s="140">
        <f>IF('Data Input 2'!$K45="Capital Reserves",IF(AND(VALUE(RIGHT(R$97,2))&gt;='Data Input 2'!$Q45,VALUE(RIGHT(R$97,2))&lt;='Data Input 2'!$R45),'Data Input 2'!$W45,0),0)</f>
        <v>0</v>
      </c>
      <c r="S135" s="140">
        <f>IF('Data Input 2'!$K45="Capital Reserves",IF(AND(VALUE(RIGHT(S$97,2))&gt;='Data Input 2'!$Q45,VALUE(RIGHT(S$97,2))&lt;='Data Input 2'!$R45),'Data Input 2'!$W45,0),0)</f>
        <v>0</v>
      </c>
      <c r="T135" s="140">
        <f>IF('Data Input 2'!$K45="Capital Reserves",IF(AND(VALUE(RIGHT(T$97,2))&gt;='Data Input 2'!$Q45,VALUE(RIGHT(T$97,2))&lt;='Data Input 2'!$R45),'Data Input 2'!$W45,0),0)</f>
        <v>0</v>
      </c>
      <c r="U135" s="140">
        <f>IF('Data Input 2'!$K45="Capital Reserves",IF(AND(VALUE(RIGHT(U$97,2))&gt;='Data Input 2'!$Q45,VALUE(RIGHT(U$97,2))&lt;='Data Input 2'!$R45),'Data Input 2'!$W45,0),0)</f>
        <v>0</v>
      </c>
      <c r="V135" s="140">
        <f>IF('Data Input 2'!$K45="Capital Reserves",IF(AND(VALUE(RIGHT(V$97,2))&gt;='Data Input 2'!$Q45,VALUE(RIGHT(V$97,2))&lt;='Data Input 2'!$R45),'Data Input 2'!$W45,0),0)</f>
        <v>0</v>
      </c>
      <c r="W135" s="140">
        <f>IF('Data Input 2'!$K45="Capital Reserves",IF(AND(VALUE(RIGHT(W$97,2))&gt;='Data Input 2'!$Q45,VALUE(RIGHT(W$97,2))&lt;='Data Input 2'!$R45),'Data Input 2'!$W45,0),0)</f>
        <v>0</v>
      </c>
      <c r="X135" s="176">
        <f>IF('Data Input 2'!$K45="Capital Reserves",IF(AND(VALUE(RIGHT(X$97,2))&gt;='Data Input 2'!$Q45,VALUE(RIGHT(X$97,2))&lt;='Data Input 2'!$R45),'Data Input 2'!$W45,0),0)</f>
        <v>0</v>
      </c>
      <c r="Y135" s="176">
        <f>IF('Data Input 2'!$K45="Capital Reserves",IF(AND(VALUE(RIGHT(Y$97,2))&gt;='Data Input 2'!$Q45,VALUE(RIGHT(Y$97,2))&lt;='Data Input 2'!$R45),'Data Input 2'!$W45,0),0)</f>
        <v>0</v>
      </c>
      <c r="Z135" s="141">
        <f t="shared" si="51"/>
        <v>0</v>
      </c>
    </row>
    <row r="136" spans="2:29" x14ac:dyDescent="0.2">
      <c r="B136" s="196" t="str">
        <f>IF('Data Input 2'!B46&lt;&gt;0,'Data Input 2'!B46,"")</f>
        <v/>
      </c>
      <c r="C136" s="139"/>
      <c r="D136" s="140">
        <f>IF('Data Input 2'!$K46="Capital Reserves",IF(AND(VALUE(RIGHT(D$97,2))&gt;='Data Input 2'!$Q46,VALUE(RIGHT(D$97,2))&lt;='Data Input 2'!$R46),'Data Input 2'!$W46,0),0)</f>
        <v>0</v>
      </c>
      <c r="E136" s="140">
        <f>IF('Data Input 2'!$K46="Capital Reserves",IF(AND(VALUE(RIGHT(E$97,2))&gt;='Data Input 2'!$Q46,VALUE(RIGHT(E$97,2))&lt;='Data Input 2'!$R46),'Data Input 2'!$W46,0),0)</f>
        <v>0</v>
      </c>
      <c r="F136" s="140">
        <f>IF('Data Input 2'!$K46="Capital Reserves",IF(AND(VALUE(RIGHT(F$97,2))&gt;='Data Input 2'!$Q46,VALUE(RIGHT(F$97,2))&lt;='Data Input 2'!$R46),'Data Input 2'!$W46,0),0)</f>
        <v>0</v>
      </c>
      <c r="G136" s="140">
        <f>IF('Data Input 2'!$K46="Capital Reserves",IF(AND(VALUE(RIGHT(G$97,2))&gt;='Data Input 2'!$Q46,VALUE(RIGHT(G$97,2))&lt;='Data Input 2'!$R46),'Data Input 2'!$W46,0),0)</f>
        <v>0</v>
      </c>
      <c r="H136" s="140">
        <f>IF('Data Input 2'!$K46="Capital Reserves",IF(AND(VALUE(RIGHT(H$97,2))&gt;='Data Input 2'!$Q46,VALUE(RIGHT(H$97,2))&lt;='Data Input 2'!$R46),'Data Input 2'!$W46,0),0)</f>
        <v>0</v>
      </c>
      <c r="I136" s="140">
        <f>IF('Data Input 2'!$K46="Capital Reserves",IF(AND(VALUE(RIGHT(I$97,2))&gt;='Data Input 2'!$Q46,VALUE(RIGHT(I$97,2))&lt;='Data Input 2'!$R46),'Data Input 2'!$W46,0),0)</f>
        <v>0</v>
      </c>
      <c r="J136" s="140">
        <f>IF('Data Input 2'!$K46="Capital Reserves",IF(AND(VALUE(RIGHT(J$97,2))&gt;='Data Input 2'!$Q46,VALUE(RIGHT(J$97,2))&lt;='Data Input 2'!$R46),'Data Input 2'!$W46,0),0)</f>
        <v>0</v>
      </c>
      <c r="K136" s="140">
        <f>IF('Data Input 2'!$K46="Capital Reserves",IF(AND(VALUE(RIGHT(K$97,2))&gt;='Data Input 2'!$Q46,VALUE(RIGHT(K$97,2))&lt;='Data Input 2'!$R46),'Data Input 2'!$W46,0),0)</f>
        <v>0</v>
      </c>
      <c r="L136" s="140">
        <f>IF('Data Input 2'!$K46="Capital Reserves",IF(AND(VALUE(RIGHT(L$97,2))&gt;='Data Input 2'!$Q46,VALUE(RIGHT(L$97,2))&lt;='Data Input 2'!$R46),'Data Input 2'!$W46,0),0)</f>
        <v>0</v>
      </c>
      <c r="M136" s="140">
        <f>IF('Data Input 2'!$K46="Capital Reserves",IF(AND(VALUE(RIGHT(M$97,2))&gt;='Data Input 2'!$Q46,VALUE(RIGHT(M$97,2))&lt;='Data Input 2'!$R46),'Data Input 2'!$W46,0),0)</f>
        <v>0</v>
      </c>
      <c r="N136" s="140">
        <f>IF('Data Input 2'!$K46="Capital Reserves",IF(AND(VALUE(RIGHT(N$97,2))&gt;='Data Input 2'!$Q46,VALUE(RIGHT(N$97,2))&lt;='Data Input 2'!$R46),'Data Input 2'!$W46,0),0)</f>
        <v>0</v>
      </c>
      <c r="O136" s="140">
        <f>IF('Data Input 2'!$K46="Capital Reserves",IF(AND(VALUE(RIGHT(O$97,2))&gt;='Data Input 2'!$Q46,VALUE(RIGHT(O$97,2))&lt;='Data Input 2'!$R46),'Data Input 2'!$W46,0),0)</f>
        <v>0</v>
      </c>
      <c r="P136" s="140">
        <f>IF('Data Input 2'!$K46="Capital Reserves",IF(AND(VALUE(RIGHT(P$97,2))&gt;='Data Input 2'!$Q46,VALUE(RIGHT(P$97,2))&lt;='Data Input 2'!$R46),'Data Input 2'!$W46,0),0)</f>
        <v>0</v>
      </c>
      <c r="Q136" s="140">
        <f>IF('Data Input 2'!$K46="Capital Reserves",IF(AND(VALUE(RIGHT(Q$97,2))&gt;='Data Input 2'!$Q46,VALUE(RIGHT(Q$97,2))&lt;='Data Input 2'!$R46),'Data Input 2'!$W46,0),0)</f>
        <v>0</v>
      </c>
      <c r="R136" s="140">
        <f>IF('Data Input 2'!$K46="Capital Reserves",IF(AND(VALUE(RIGHT(R$97,2))&gt;='Data Input 2'!$Q46,VALUE(RIGHT(R$97,2))&lt;='Data Input 2'!$R46),'Data Input 2'!$W46,0),0)</f>
        <v>0</v>
      </c>
      <c r="S136" s="140">
        <f>IF('Data Input 2'!$K46="Capital Reserves",IF(AND(VALUE(RIGHT(S$97,2))&gt;='Data Input 2'!$Q46,VALUE(RIGHT(S$97,2))&lt;='Data Input 2'!$R46),'Data Input 2'!$W46,0),0)</f>
        <v>0</v>
      </c>
      <c r="T136" s="140">
        <f>IF('Data Input 2'!$K46="Capital Reserves",IF(AND(VALUE(RIGHT(T$97,2))&gt;='Data Input 2'!$Q46,VALUE(RIGHT(T$97,2))&lt;='Data Input 2'!$R46),'Data Input 2'!$W46,0),0)</f>
        <v>0</v>
      </c>
      <c r="U136" s="140">
        <f>IF('Data Input 2'!$K46="Capital Reserves",IF(AND(VALUE(RIGHT(U$97,2))&gt;='Data Input 2'!$Q46,VALUE(RIGHT(U$97,2))&lt;='Data Input 2'!$R46),'Data Input 2'!$W46,0),0)</f>
        <v>0</v>
      </c>
      <c r="V136" s="140">
        <f>IF('Data Input 2'!$K46="Capital Reserves",IF(AND(VALUE(RIGHT(V$97,2))&gt;='Data Input 2'!$Q46,VALUE(RIGHT(V$97,2))&lt;='Data Input 2'!$R46),'Data Input 2'!$W46,0),0)</f>
        <v>0</v>
      </c>
      <c r="W136" s="140">
        <f>IF('Data Input 2'!$K46="Capital Reserves",IF(AND(VALUE(RIGHT(W$97,2))&gt;='Data Input 2'!$Q46,VALUE(RIGHT(W$97,2))&lt;='Data Input 2'!$R46),'Data Input 2'!$W46,0),0)</f>
        <v>0</v>
      </c>
      <c r="X136" s="176">
        <f>IF('Data Input 2'!$K46="Capital Reserves",IF(AND(VALUE(RIGHT(X$97,2))&gt;='Data Input 2'!$Q46,VALUE(RIGHT(X$97,2))&lt;='Data Input 2'!$R46),'Data Input 2'!$W46,0),0)</f>
        <v>0</v>
      </c>
      <c r="Y136" s="176">
        <f>IF('Data Input 2'!$K46="Capital Reserves",IF(AND(VALUE(RIGHT(Y$97,2))&gt;='Data Input 2'!$Q46,VALUE(RIGHT(Y$97,2))&lt;='Data Input 2'!$R46),'Data Input 2'!$W46,0),0)</f>
        <v>0</v>
      </c>
      <c r="Z136" s="141">
        <f t="shared" si="51"/>
        <v>0</v>
      </c>
    </row>
    <row r="137" spans="2:29" x14ac:dyDescent="0.2">
      <c r="B137" s="196" t="str">
        <f>IF('Data Input 2'!B47&lt;&gt;0,'Data Input 2'!B47,"")</f>
        <v/>
      </c>
      <c r="C137" s="139"/>
      <c r="D137" s="140">
        <f>IF('Data Input 2'!$K47="Capital Reserves",IF(AND(VALUE(RIGHT(D$97,2))&gt;='Data Input 2'!$Q47,VALUE(RIGHT(D$97,2))&lt;='Data Input 2'!$R47),'Data Input 2'!$W47,0),0)</f>
        <v>0</v>
      </c>
      <c r="E137" s="140">
        <f>IF('Data Input 2'!$K47="Capital Reserves",IF(AND(VALUE(RIGHT(E$97,2))&gt;='Data Input 2'!$Q47,VALUE(RIGHT(E$97,2))&lt;='Data Input 2'!$R47),'Data Input 2'!$W47,0),0)</f>
        <v>0</v>
      </c>
      <c r="F137" s="140">
        <f>IF('Data Input 2'!$K47="Capital Reserves",IF(AND(VALUE(RIGHT(F$97,2))&gt;='Data Input 2'!$Q47,VALUE(RIGHT(F$97,2))&lt;='Data Input 2'!$R47),'Data Input 2'!$W47,0),0)</f>
        <v>0</v>
      </c>
      <c r="G137" s="140">
        <f>IF('Data Input 2'!$K47="Capital Reserves",IF(AND(VALUE(RIGHT(G$97,2))&gt;='Data Input 2'!$Q47,VALUE(RIGHT(G$97,2))&lt;='Data Input 2'!$R47),'Data Input 2'!$W47,0),0)</f>
        <v>0</v>
      </c>
      <c r="H137" s="140">
        <f>IF('Data Input 2'!$K47="Capital Reserves",IF(AND(VALUE(RIGHT(H$97,2))&gt;='Data Input 2'!$Q47,VALUE(RIGHT(H$97,2))&lt;='Data Input 2'!$R47),'Data Input 2'!$W47,0),0)</f>
        <v>0</v>
      </c>
      <c r="I137" s="140">
        <f>IF('Data Input 2'!$K47="Capital Reserves",IF(AND(VALUE(RIGHT(I$97,2))&gt;='Data Input 2'!$Q47,VALUE(RIGHT(I$97,2))&lt;='Data Input 2'!$R47),'Data Input 2'!$W47,0),0)</f>
        <v>0</v>
      </c>
      <c r="J137" s="140">
        <f>IF('Data Input 2'!$K47="Capital Reserves",IF(AND(VALUE(RIGHT(J$97,2))&gt;='Data Input 2'!$Q47,VALUE(RIGHT(J$97,2))&lt;='Data Input 2'!$R47),'Data Input 2'!$W47,0),0)</f>
        <v>0</v>
      </c>
      <c r="K137" s="140">
        <f>IF('Data Input 2'!$K47="Capital Reserves",IF(AND(VALUE(RIGHT(K$97,2))&gt;='Data Input 2'!$Q47,VALUE(RIGHT(K$97,2))&lt;='Data Input 2'!$R47),'Data Input 2'!$W47,0),0)</f>
        <v>0</v>
      </c>
      <c r="L137" s="140">
        <f>IF('Data Input 2'!$K47="Capital Reserves",IF(AND(VALUE(RIGHT(L$97,2))&gt;='Data Input 2'!$Q47,VALUE(RIGHT(L$97,2))&lt;='Data Input 2'!$R47),'Data Input 2'!$W47,0),0)</f>
        <v>0</v>
      </c>
      <c r="M137" s="140">
        <f>IF('Data Input 2'!$K47="Capital Reserves",IF(AND(VALUE(RIGHT(M$97,2))&gt;='Data Input 2'!$Q47,VALUE(RIGHT(M$97,2))&lt;='Data Input 2'!$R47),'Data Input 2'!$W47,0),0)</f>
        <v>0</v>
      </c>
      <c r="N137" s="140">
        <f>IF('Data Input 2'!$K47="Capital Reserves",IF(AND(VALUE(RIGHT(N$97,2))&gt;='Data Input 2'!$Q47,VALUE(RIGHT(N$97,2))&lt;='Data Input 2'!$R47),'Data Input 2'!$W47,0),0)</f>
        <v>0</v>
      </c>
      <c r="O137" s="140">
        <f>IF('Data Input 2'!$K47="Capital Reserves",IF(AND(VALUE(RIGHT(O$97,2))&gt;='Data Input 2'!$Q47,VALUE(RIGHT(O$97,2))&lt;='Data Input 2'!$R47),'Data Input 2'!$W47,0),0)</f>
        <v>0</v>
      </c>
      <c r="P137" s="140">
        <f>IF('Data Input 2'!$K47="Capital Reserves",IF(AND(VALUE(RIGHT(P$97,2))&gt;='Data Input 2'!$Q47,VALUE(RIGHT(P$97,2))&lt;='Data Input 2'!$R47),'Data Input 2'!$W47,0),0)</f>
        <v>0</v>
      </c>
      <c r="Q137" s="140">
        <f>IF('Data Input 2'!$K47="Capital Reserves",IF(AND(VALUE(RIGHT(Q$97,2))&gt;='Data Input 2'!$Q47,VALUE(RIGHT(Q$97,2))&lt;='Data Input 2'!$R47),'Data Input 2'!$W47,0),0)</f>
        <v>0</v>
      </c>
      <c r="R137" s="140">
        <f>IF('Data Input 2'!$K47="Capital Reserves",IF(AND(VALUE(RIGHT(R$97,2))&gt;='Data Input 2'!$Q47,VALUE(RIGHT(R$97,2))&lt;='Data Input 2'!$R47),'Data Input 2'!$W47,0),0)</f>
        <v>0</v>
      </c>
      <c r="S137" s="140">
        <f>IF('Data Input 2'!$K47="Capital Reserves",IF(AND(VALUE(RIGHT(S$97,2))&gt;='Data Input 2'!$Q47,VALUE(RIGHT(S$97,2))&lt;='Data Input 2'!$R47),'Data Input 2'!$W47,0),0)</f>
        <v>0</v>
      </c>
      <c r="T137" s="140">
        <f>IF('Data Input 2'!$K47="Capital Reserves",IF(AND(VALUE(RIGHT(T$97,2))&gt;='Data Input 2'!$Q47,VALUE(RIGHT(T$97,2))&lt;='Data Input 2'!$R47),'Data Input 2'!$W47,0),0)</f>
        <v>0</v>
      </c>
      <c r="U137" s="140">
        <f>IF('Data Input 2'!$K47="Capital Reserves",IF(AND(VALUE(RIGHT(U$97,2))&gt;='Data Input 2'!$Q47,VALUE(RIGHT(U$97,2))&lt;='Data Input 2'!$R47),'Data Input 2'!$W47,0),0)</f>
        <v>0</v>
      </c>
      <c r="V137" s="140">
        <f>IF('Data Input 2'!$K47="Capital Reserves",IF(AND(VALUE(RIGHT(V$97,2))&gt;='Data Input 2'!$Q47,VALUE(RIGHT(V$97,2))&lt;='Data Input 2'!$R47),'Data Input 2'!$W47,0),0)</f>
        <v>0</v>
      </c>
      <c r="W137" s="140">
        <f>IF('Data Input 2'!$K47="Capital Reserves",IF(AND(VALUE(RIGHT(W$97,2))&gt;='Data Input 2'!$Q47,VALUE(RIGHT(W$97,2))&lt;='Data Input 2'!$R47),'Data Input 2'!$W47,0),0)</f>
        <v>0</v>
      </c>
      <c r="X137" s="176">
        <f>IF('Data Input 2'!$K47="Capital Reserves",IF(AND(VALUE(RIGHT(X$97,2))&gt;='Data Input 2'!$Q47,VALUE(RIGHT(X$97,2))&lt;='Data Input 2'!$R47),'Data Input 2'!$W47,0),0)</f>
        <v>0</v>
      </c>
      <c r="Y137" s="176">
        <f>IF('Data Input 2'!$K47="Capital Reserves",IF(AND(VALUE(RIGHT(Y$97,2))&gt;='Data Input 2'!$Q47,VALUE(RIGHT(Y$97,2))&lt;='Data Input 2'!$R47),'Data Input 2'!$W47,0),0)</f>
        <v>0</v>
      </c>
      <c r="Z137" s="141">
        <f t="shared" si="51"/>
        <v>0</v>
      </c>
    </row>
    <row r="138" spans="2:29" x14ac:dyDescent="0.2">
      <c r="B138" s="196" t="str">
        <f>IF('Data Input 2'!B48&lt;&gt;0,'Data Input 2'!B48,"")</f>
        <v/>
      </c>
      <c r="C138" s="139"/>
      <c r="D138" s="140">
        <f>IF('Data Input 2'!$K48="Capital Reserves",IF(AND(VALUE(RIGHT(D$97,2))&gt;='Data Input 2'!$Q48,VALUE(RIGHT(D$97,2))&lt;='Data Input 2'!$R48),'Data Input 2'!$W48,0),0)</f>
        <v>0</v>
      </c>
      <c r="E138" s="140">
        <f>IF('Data Input 2'!$K48="Capital Reserves",IF(AND(VALUE(RIGHT(E$97,2))&gt;='Data Input 2'!$Q48,VALUE(RIGHT(E$97,2))&lt;='Data Input 2'!$R48),'Data Input 2'!$W48,0),0)</f>
        <v>0</v>
      </c>
      <c r="F138" s="140">
        <f>IF('Data Input 2'!$K48="Capital Reserves",IF(AND(VALUE(RIGHT(F$97,2))&gt;='Data Input 2'!$Q48,VALUE(RIGHT(F$97,2))&lt;='Data Input 2'!$R48),'Data Input 2'!$W48,0),0)</f>
        <v>0</v>
      </c>
      <c r="G138" s="140">
        <f>IF('Data Input 2'!$K48="Capital Reserves",IF(AND(VALUE(RIGHT(G$97,2))&gt;='Data Input 2'!$Q48,VALUE(RIGHT(G$97,2))&lt;='Data Input 2'!$R48),'Data Input 2'!$W48,0),0)</f>
        <v>0</v>
      </c>
      <c r="H138" s="140">
        <f>IF('Data Input 2'!$K48="Capital Reserves",IF(AND(VALUE(RIGHT(H$97,2))&gt;='Data Input 2'!$Q48,VALUE(RIGHT(H$97,2))&lt;='Data Input 2'!$R48),'Data Input 2'!$W48,0),0)</f>
        <v>0</v>
      </c>
      <c r="I138" s="140">
        <f>IF('Data Input 2'!$K48="Capital Reserves",IF(AND(VALUE(RIGHT(I$97,2))&gt;='Data Input 2'!$Q48,VALUE(RIGHT(I$97,2))&lt;='Data Input 2'!$R48),'Data Input 2'!$W48,0),0)</f>
        <v>0</v>
      </c>
      <c r="J138" s="140">
        <f>IF('Data Input 2'!$K48="Capital Reserves",IF(AND(VALUE(RIGHT(J$97,2))&gt;='Data Input 2'!$Q48,VALUE(RIGHT(J$97,2))&lt;='Data Input 2'!$R48),'Data Input 2'!$W48,0),0)</f>
        <v>0</v>
      </c>
      <c r="K138" s="140">
        <f>IF('Data Input 2'!$K48="Capital Reserves",IF(AND(VALUE(RIGHT(K$97,2))&gt;='Data Input 2'!$Q48,VALUE(RIGHT(K$97,2))&lt;='Data Input 2'!$R48),'Data Input 2'!$W48,0),0)</f>
        <v>0</v>
      </c>
      <c r="L138" s="140">
        <f>IF('Data Input 2'!$K48="Capital Reserves",IF(AND(VALUE(RIGHT(L$97,2))&gt;='Data Input 2'!$Q48,VALUE(RIGHT(L$97,2))&lt;='Data Input 2'!$R48),'Data Input 2'!$W48,0),0)</f>
        <v>0</v>
      </c>
      <c r="M138" s="140">
        <f>IF('Data Input 2'!$K48="Capital Reserves",IF(AND(VALUE(RIGHT(M$97,2))&gt;='Data Input 2'!$Q48,VALUE(RIGHT(M$97,2))&lt;='Data Input 2'!$R48),'Data Input 2'!$W48,0),0)</f>
        <v>0</v>
      </c>
      <c r="N138" s="140">
        <f>IF('Data Input 2'!$K48="Capital Reserves",IF(AND(VALUE(RIGHT(N$97,2))&gt;='Data Input 2'!$Q48,VALUE(RIGHT(N$97,2))&lt;='Data Input 2'!$R48),'Data Input 2'!$W48,0),0)</f>
        <v>0</v>
      </c>
      <c r="O138" s="140">
        <f>IF('Data Input 2'!$K48="Capital Reserves",IF(AND(VALUE(RIGHT(O$97,2))&gt;='Data Input 2'!$Q48,VALUE(RIGHT(O$97,2))&lt;='Data Input 2'!$R48),'Data Input 2'!$W48,0),0)</f>
        <v>0</v>
      </c>
      <c r="P138" s="140">
        <f>IF('Data Input 2'!$K48="Capital Reserves",IF(AND(VALUE(RIGHT(P$97,2))&gt;='Data Input 2'!$Q48,VALUE(RIGHT(P$97,2))&lt;='Data Input 2'!$R48),'Data Input 2'!$W48,0),0)</f>
        <v>0</v>
      </c>
      <c r="Q138" s="140">
        <f>IF('Data Input 2'!$K48="Capital Reserves",IF(AND(VALUE(RIGHT(Q$97,2))&gt;='Data Input 2'!$Q48,VALUE(RIGHT(Q$97,2))&lt;='Data Input 2'!$R48),'Data Input 2'!$W48,0),0)</f>
        <v>0</v>
      </c>
      <c r="R138" s="140">
        <f>IF('Data Input 2'!$K48="Capital Reserves",IF(AND(VALUE(RIGHT(R$97,2))&gt;='Data Input 2'!$Q48,VALUE(RIGHT(R$97,2))&lt;='Data Input 2'!$R48),'Data Input 2'!$W48,0),0)</f>
        <v>0</v>
      </c>
      <c r="S138" s="140">
        <f>IF('Data Input 2'!$K48="Capital Reserves",IF(AND(VALUE(RIGHT(S$97,2))&gt;='Data Input 2'!$Q48,VALUE(RIGHT(S$97,2))&lt;='Data Input 2'!$R48),'Data Input 2'!$W48,0),0)</f>
        <v>0</v>
      </c>
      <c r="T138" s="140">
        <f>IF('Data Input 2'!$K48="Capital Reserves",IF(AND(VALUE(RIGHT(T$97,2))&gt;='Data Input 2'!$Q48,VALUE(RIGHT(T$97,2))&lt;='Data Input 2'!$R48),'Data Input 2'!$W48,0),0)</f>
        <v>0</v>
      </c>
      <c r="U138" s="140">
        <f>IF('Data Input 2'!$K48="Capital Reserves",IF(AND(VALUE(RIGHT(U$97,2))&gt;='Data Input 2'!$Q48,VALUE(RIGHT(U$97,2))&lt;='Data Input 2'!$R48),'Data Input 2'!$W48,0),0)</f>
        <v>0</v>
      </c>
      <c r="V138" s="140">
        <f>IF('Data Input 2'!$K48="Capital Reserves",IF(AND(VALUE(RIGHT(V$97,2))&gt;='Data Input 2'!$Q48,VALUE(RIGHT(V$97,2))&lt;='Data Input 2'!$R48),'Data Input 2'!$W48,0),0)</f>
        <v>0</v>
      </c>
      <c r="W138" s="140">
        <f>IF('Data Input 2'!$K48="Capital Reserves",IF(AND(VALUE(RIGHT(W$97,2))&gt;='Data Input 2'!$Q48,VALUE(RIGHT(W$97,2))&lt;='Data Input 2'!$R48),'Data Input 2'!$W48,0),0)</f>
        <v>0</v>
      </c>
      <c r="X138" s="176">
        <f>IF('Data Input 2'!$K48="Capital Reserves",IF(AND(VALUE(RIGHT(X$97,2))&gt;='Data Input 2'!$Q48,VALUE(RIGHT(X$97,2))&lt;='Data Input 2'!$R48),'Data Input 2'!$W48,0),0)</f>
        <v>0</v>
      </c>
      <c r="Y138" s="176">
        <f>IF('Data Input 2'!$K48="Capital Reserves",IF(AND(VALUE(RIGHT(Y$97,2))&gt;='Data Input 2'!$Q48,VALUE(RIGHT(Y$97,2))&lt;='Data Input 2'!$R48),'Data Input 2'!$W48,0),0)</f>
        <v>0</v>
      </c>
      <c r="Z138" s="141">
        <f t="shared" si="51"/>
        <v>0</v>
      </c>
    </row>
    <row r="139" spans="2:29" x14ac:dyDescent="0.2">
      <c r="B139" s="196" t="str">
        <f>IF('Data Input 2'!B49&lt;&gt;0,'Data Input 2'!B49,"")</f>
        <v/>
      </c>
      <c r="C139" s="139"/>
      <c r="D139" s="140">
        <f>IF('Data Input 2'!$K49="Capital Reserves",IF(AND(VALUE(RIGHT(D$97,2))&gt;='Data Input 2'!$Q49,VALUE(RIGHT(D$97,2))&lt;='Data Input 2'!$R49),'Data Input 2'!$W49,0),0)</f>
        <v>0</v>
      </c>
      <c r="E139" s="140">
        <f>IF('Data Input 2'!$K49="Capital Reserves",IF(AND(VALUE(RIGHT(E$97,2))&gt;='Data Input 2'!$Q49,VALUE(RIGHT(E$97,2))&lt;='Data Input 2'!$R49),'Data Input 2'!$W49,0),0)</f>
        <v>0</v>
      </c>
      <c r="F139" s="140">
        <f>IF('Data Input 2'!$K49="Capital Reserves",IF(AND(VALUE(RIGHT(F$97,2))&gt;='Data Input 2'!$Q49,VALUE(RIGHT(F$97,2))&lt;='Data Input 2'!$R49),'Data Input 2'!$W49,0),0)</f>
        <v>0</v>
      </c>
      <c r="G139" s="140">
        <f>IF('Data Input 2'!$K49="Capital Reserves",IF(AND(VALUE(RIGHT(G$97,2))&gt;='Data Input 2'!$Q49,VALUE(RIGHT(G$97,2))&lt;='Data Input 2'!$R49),'Data Input 2'!$W49,0),0)</f>
        <v>0</v>
      </c>
      <c r="H139" s="140">
        <f>IF('Data Input 2'!$K49="Capital Reserves",IF(AND(VALUE(RIGHT(H$97,2))&gt;='Data Input 2'!$Q49,VALUE(RIGHT(H$97,2))&lt;='Data Input 2'!$R49),'Data Input 2'!$W49,0),0)</f>
        <v>0</v>
      </c>
      <c r="I139" s="140">
        <f>IF('Data Input 2'!$K49="Capital Reserves",IF(AND(VALUE(RIGHT(I$97,2))&gt;='Data Input 2'!$Q49,VALUE(RIGHT(I$97,2))&lt;='Data Input 2'!$R49),'Data Input 2'!$W49,0),0)</f>
        <v>0</v>
      </c>
      <c r="J139" s="140">
        <f>IF('Data Input 2'!$K49="Capital Reserves",IF(AND(VALUE(RIGHT(J$97,2))&gt;='Data Input 2'!$Q49,VALUE(RIGHT(J$97,2))&lt;='Data Input 2'!$R49),'Data Input 2'!$W49,0),0)</f>
        <v>0</v>
      </c>
      <c r="K139" s="140">
        <f>IF('Data Input 2'!$K49="Capital Reserves",IF(AND(VALUE(RIGHT(K$97,2))&gt;='Data Input 2'!$Q49,VALUE(RIGHT(K$97,2))&lt;='Data Input 2'!$R49),'Data Input 2'!$W49,0),0)</f>
        <v>0</v>
      </c>
      <c r="L139" s="140">
        <f>IF('Data Input 2'!$K49="Capital Reserves",IF(AND(VALUE(RIGHT(L$97,2))&gt;='Data Input 2'!$Q49,VALUE(RIGHT(L$97,2))&lt;='Data Input 2'!$R49),'Data Input 2'!$W49,0),0)</f>
        <v>0</v>
      </c>
      <c r="M139" s="140">
        <f>IF('Data Input 2'!$K49="Capital Reserves",IF(AND(VALUE(RIGHT(M$97,2))&gt;='Data Input 2'!$Q49,VALUE(RIGHT(M$97,2))&lt;='Data Input 2'!$R49),'Data Input 2'!$W49,0),0)</f>
        <v>0</v>
      </c>
      <c r="N139" s="140">
        <f>IF('Data Input 2'!$K49="Capital Reserves",IF(AND(VALUE(RIGHT(N$97,2))&gt;='Data Input 2'!$Q49,VALUE(RIGHT(N$97,2))&lt;='Data Input 2'!$R49),'Data Input 2'!$W49,0),0)</f>
        <v>0</v>
      </c>
      <c r="O139" s="140">
        <f>IF('Data Input 2'!$K49="Capital Reserves",IF(AND(VALUE(RIGHT(O$97,2))&gt;='Data Input 2'!$Q49,VALUE(RIGHT(O$97,2))&lt;='Data Input 2'!$R49),'Data Input 2'!$W49,0),0)</f>
        <v>0</v>
      </c>
      <c r="P139" s="140">
        <f>IF('Data Input 2'!$K49="Capital Reserves",IF(AND(VALUE(RIGHT(P$97,2))&gt;='Data Input 2'!$Q49,VALUE(RIGHT(P$97,2))&lt;='Data Input 2'!$R49),'Data Input 2'!$W49,0),0)</f>
        <v>0</v>
      </c>
      <c r="Q139" s="140">
        <f>IF('Data Input 2'!$K49="Capital Reserves",IF(AND(VALUE(RIGHT(Q$97,2))&gt;='Data Input 2'!$Q49,VALUE(RIGHT(Q$97,2))&lt;='Data Input 2'!$R49),'Data Input 2'!$W49,0),0)</f>
        <v>0</v>
      </c>
      <c r="R139" s="140">
        <f>IF('Data Input 2'!$K49="Capital Reserves",IF(AND(VALUE(RIGHT(R$97,2))&gt;='Data Input 2'!$Q49,VALUE(RIGHT(R$97,2))&lt;='Data Input 2'!$R49),'Data Input 2'!$W49,0),0)</f>
        <v>0</v>
      </c>
      <c r="S139" s="140">
        <f>IF('Data Input 2'!$K49="Capital Reserves",IF(AND(VALUE(RIGHT(S$97,2))&gt;='Data Input 2'!$Q49,VALUE(RIGHT(S$97,2))&lt;='Data Input 2'!$R49),'Data Input 2'!$W49,0),0)</f>
        <v>0</v>
      </c>
      <c r="T139" s="140">
        <f>IF('Data Input 2'!$K49="Capital Reserves",IF(AND(VALUE(RIGHT(T$97,2))&gt;='Data Input 2'!$Q49,VALUE(RIGHT(T$97,2))&lt;='Data Input 2'!$R49),'Data Input 2'!$W49,0),0)</f>
        <v>0</v>
      </c>
      <c r="U139" s="140">
        <f>IF('Data Input 2'!$K49="Capital Reserves",IF(AND(VALUE(RIGHT(U$97,2))&gt;='Data Input 2'!$Q49,VALUE(RIGHT(U$97,2))&lt;='Data Input 2'!$R49),'Data Input 2'!$W49,0),0)</f>
        <v>0</v>
      </c>
      <c r="V139" s="140">
        <f>IF('Data Input 2'!$K49="Capital Reserves",IF(AND(VALUE(RIGHT(V$97,2))&gt;='Data Input 2'!$Q49,VALUE(RIGHT(V$97,2))&lt;='Data Input 2'!$R49),'Data Input 2'!$W49,0),0)</f>
        <v>0</v>
      </c>
      <c r="W139" s="140">
        <f>IF('Data Input 2'!$K49="Capital Reserves",IF(AND(VALUE(RIGHT(W$97,2))&gt;='Data Input 2'!$Q49,VALUE(RIGHT(W$97,2))&lt;='Data Input 2'!$R49),'Data Input 2'!$W49,0),0)</f>
        <v>0</v>
      </c>
      <c r="X139" s="176">
        <f>IF('Data Input 2'!$K49="Capital Reserves",IF(AND(VALUE(RIGHT(X$97,2))&gt;='Data Input 2'!$Q49,VALUE(RIGHT(X$97,2))&lt;='Data Input 2'!$R49),'Data Input 2'!$W49,0),0)</f>
        <v>0</v>
      </c>
      <c r="Y139" s="176">
        <f>IF('Data Input 2'!$K49="Capital Reserves",IF(AND(VALUE(RIGHT(Y$97,2))&gt;='Data Input 2'!$Q49,VALUE(RIGHT(Y$97,2))&lt;='Data Input 2'!$R49),'Data Input 2'!$W49,0),0)</f>
        <v>0</v>
      </c>
      <c r="Z139" s="141">
        <f t="shared" si="51"/>
        <v>0</v>
      </c>
    </row>
    <row r="140" spans="2:29" s="15" customFormat="1" x14ac:dyDescent="0.2">
      <c r="C140" s="22"/>
      <c r="D140" s="23"/>
      <c r="E140" s="23"/>
      <c r="F140" s="23"/>
      <c r="G140" s="23"/>
      <c r="H140" s="23"/>
      <c r="I140" s="24"/>
      <c r="J140" s="23"/>
      <c r="K140" s="23"/>
      <c r="L140" s="23"/>
      <c r="M140" s="23"/>
      <c r="N140" s="23"/>
      <c r="O140" s="23"/>
      <c r="P140" s="23"/>
      <c r="Q140" s="23"/>
      <c r="R140" s="23"/>
      <c r="S140" s="23"/>
      <c r="T140" s="23"/>
      <c r="U140" s="23"/>
      <c r="V140" s="23"/>
      <c r="W140" s="23"/>
      <c r="X140" s="177"/>
      <c r="Y140" s="177"/>
      <c r="Z140" s="134"/>
      <c r="AA140" s="25"/>
      <c r="AB140" s="25"/>
      <c r="AC140" s="25"/>
    </row>
    <row r="141" spans="2:29" s="15" customFormat="1" x14ac:dyDescent="0.2">
      <c r="C141" s="22"/>
      <c r="D141" s="23"/>
      <c r="E141" s="23"/>
      <c r="F141" s="23"/>
      <c r="G141" s="23"/>
      <c r="H141" s="23"/>
      <c r="I141" s="24"/>
      <c r="J141" s="23"/>
      <c r="K141" s="23"/>
      <c r="L141" s="23"/>
      <c r="M141" s="23"/>
      <c r="N141" s="23"/>
      <c r="O141" s="23"/>
      <c r="P141" s="23"/>
      <c r="Q141" s="23"/>
      <c r="R141" s="23"/>
      <c r="S141" s="23"/>
      <c r="T141" s="23"/>
      <c r="U141" s="23"/>
      <c r="V141" s="23"/>
      <c r="W141" s="23"/>
      <c r="X141" s="23"/>
      <c r="Y141" s="23"/>
      <c r="Z141" s="134"/>
      <c r="AA141" s="25"/>
      <c r="AB141" s="25"/>
      <c r="AC141" s="25"/>
    </row>
    <row r="142" spans="2:29" s="44" customFormat="1" x14ac:dyDescent="0.2">
      <c r="B142" s="262"/>
      <c r="C142" s="262"/>
      <c r="D142" s="262"/>
      <c r="E142" s="262"/>
      <c r="F142" s="262"/>
      <c r="G142" s="262"/>
      <c r="H142" s="262"/>
      <c r="I142" s="262"/>
      <c r="J142" s="262"/>
      <c r="K142" s="254"/>
      <c r="L142" s="254"/>
      <c r="M142" s="254"/>
      <c r="N142" s="254"/>
      <c r="O142" s="254"/>
      <c r="P142" s="254"/>
      <c r="Q142" s="254"/>
      <c r="R142" s="254"/>
      <c r="S142" s="254"/>
      <c r="T142" s="254"/>
      <c r="U142" s="254"/>
      <c r="V142" s="254"/>
      <c r="W142" s="254"/>
      <c r="X142" s="255"/>
      <c r="Y142" s="255"/>
      <c r="Z142" s="135"/>
    </row>
    <row r="143" spans="2:29" s="44" customFormat="1" x14ac:dyDescent="0.2">
      <c r="B143" s="262"/>
      <c r="C143" s="262"/>
      <c r="D143" s="262"/>
      <c r="E143" s="262"/>
      <c r="F143" s="262"/>
      <c r="G143" s="262"/>
      <c r="H143" s="262"/>
      <c r="I143" s="262"/>
      <c r="J143" s="262"/>
      <c r="K143" s="254"/>
      <c r="L143" s="254"/>
      <c r="M143" s="254"/>
      <c r="N143" s="254"/>
      <c r="O143" s="254"/>
      <c r="P143" s="254"/>
      <c r="Q143" s="254"/>
      <c r="R143" s="254"/>
      <c r="S143" s="254"/>
      <c r="T143" s="254"/>
      <c r="U143" s="254"/>
      <c r="V143" s="254"/>
      <c r="W143" s="254"/>
      <c r="X143" s="45">
        <f>IF(VALUE(RIGHT(X49,2))&lt;=9,"0"&amp;VALUE(RIGHT(X49,2))-1,VALUE(RIGHT(X49,2)-1))</f>
        <v>34</v>
      </c>
      <c r="Y143" s="45"/>
      <c r="Z143" s="136"/>
    </row>
    <row r="144" spans="2:29" s="44" customFormat="1" x14ac:dyDescent="0.2">
      <c r="B144" s="261"/>
      <c r="C144" s="261"/>
      <c r="D144" s="261"/>
      <c r="E144" s="261"/>
      <c r="F144" s="261"/>
      <c r="G144" s="261"/>
      <c r="H144" s="261"/>
      <c r="I144" s="261"/>
      <c r="J144" s="261"/>
      <c r="K144" s="182"/>
      <c r="L144" s="182"/>
      <c r="M144" s="182"/>
      <c r="N144" s="182"/>
      <c r="O144" s="182"/>
      <c r="P144" s="182"/>
      <c r="Q144" s="182"/>
      <c r="R144" s="182"/>
      <c r="S144" s="182"/>
      <c r="T144" s="182"/>
      <c r="U144" s="182"/>
      <c r="V144" s="182"/>
      <c r="W144" s="182"/>
      <c r="X144" s="45"/>
      <c r="Y144" s="45"/>
      <c r="Z144" s="136"/>
    </row>
    <row r="145" spans="2:26" s="44" customFormat="1" x14ac:dyDescent="0.2">
      <c r="B145" s="250"/>
      <c r="C145" s="250"/>
      <c r="D145" s="250"/>
      <c r="E145" s="250"/>
      <c r="F145" s="250"/>
      <c r="G145" s="250"/>
      <c r="H145" s="250"/>
      <c r="I145" s="250"/>
      <c r="J145" s="250"/>
      <c r="K145" s="182"/>
      <c r="L145" s="182"/>
      <c r="M145" s="182"/>
      <c r="N145" s="182"/>
      <c r="O145" s="182"/>
      <c r="P145" s="182"/>
      <c r="Q145" s="182"/>
      <c r="R145" s="45"/>
      <c r="S145" s="45"/>
      <c r="T145" s="45"/>
      <c r="U145" s="45"/>
      <c r="V145" s="45"/>
      <c r="W145" s="45"/>
      <c r="X145" s="45"/>
      <c r="Y145" s="45"/>
      <c r="Z145" s="136"/>
    </row>
    <row r="146" spans="2:26" s="44" customFormat="1" ht="15.75" hidden="1" x14ac:dyDescent="0.25">
      <c r="B146" s="120" t="s">
        <v>85</v>
      </c>
      <c r="C146" s="100"/>
      <c r="D146" s="100"/>
      <c r="E146" s="100"/>
      <c r="F146" s="100"/>
      <c r="G146" s="100"/>
      <c r="H146" s="100"/>
      <c r="I146" s="100"/>
      <c r="J146" s="100"/>
      <c r="K146" s="100"/>
      <c r="L146" s="45"/>
      <c r="M146" s="45"/>
      <c r="N146" s="45"/>
      <c r="O146" s="45"/>
      <c r="P146" s="45"/>
      <c r="Q146" s="45"/>
      <c r="R146" s="45"/>
      <c r="S146" s="45"/>
      <c r="T146" s="45"/>
      <c r="U146" s="45"/>
      <c r="V146" s="45"/>
      <c r="W146" s="45"/>
      <c r="X146" s="45"/>
      <c r="Y146" s="45"/>
      <c r="Z146" s="136"/>
    </row>
    <row r="147" spans="2:26" s="44" customFormat="1" hidden="1" x14ac:dyDescent="0.2">
      <c r="B147" s="100"/>
      <c r="C147" s="100"/>
      <c r="D147" s="100"/>
      <c r="E147" s="100"/>
      <c r="F147" s="100"/>
      <c r="G147" s="100"/>
      <c r="H147" s="100"/>
      <c r="I147" s="100"/>
      <c r="J147" s="100"/>
      <c r="K147" s="100"/>
      <c r="L147" s="45"/>
      <c r="M147" s="45"/>
      <c r="N147" s="45"/>
      <c r="O147" s="45"/>
      <c r="P147" s="45"/>
      <c r="Q147" s="45"/>
      <c r="R147" s="45"/>
      <c r="S147" s="45"/>
      <c r="T147" s="45"/>
      <c r="U147" s="45"/>
      <c r="V147" s="45"/>
      <c r="W147" s="45"/>
      <c r="X147" s="45"/>
      <c r="Y147" s="45"/>
      <c r="Z147" s="136"/>
    </row>
    <row r="148" spans="2:26" s="64" customFormat="1" hidden="1" x14ac:dyDescent="0.2">
      <c r="B148" s="64" t="s">
        <v>87</v>
      </c>
      <c r="C148" s="121">
        <f t="shared" ref="C148:Y148" si="52">VALUE(RIGHT(C7,2))</f>
        <v>14</v>
      </c>
      <c r="D148" s="121">
        <f t="shared" si="52"/>
        <v>15</v>
      </c>
      <c r="E148" s="121">
        <f t="shared" si="52"/>
        <v>16</v>
      </c>
      <c r="F148" s="121">
        <f t="shared" si="52"/>
        <v>17</v>
      </c>
      <c r="G148" s="121">
        <f t="shared" si="52"/>
        <v>18</v>
      </c>
      <c r="H148" s="121">
        <f t="shared" si="52"/>
        <v>19</v>
      </c>
      <c r="I148" s="121">
        <f t="shared" si="52"/>
        <v>20</v>
      </c>
      <c r="J148" s="121">
        <f t="shared" si="52"/>
        <v>21</v>
      </c>
      <c r="K148" s="121">
        <f t="shared" si="52"/>
        <v>22</v>
      </c>
      <c r="L148" s="121">
        <f t="shared" si="52"/>
        <v>23</v>
      </c>
      <c r="M148" s="121">
        <f t="shared" si="52"/>
        <v>24</v>
      </c>
      <c r="N148" s="121">
        <f t="shared" si="52"/>
        <v>25</v>
      </c>
      <c r="O148" s="121">
        <f t="shared" si="52"/>
        <v>26</v>
      </c>
      <c r="P148" s="121">
        <f t="shared" si="52"/>
        <v>27</v>
      </c>
      <c r="Q148" s="121">
        <f t="shared" si="52"/>
        <v>28</v>
      </c>
      <c r="R148" s="121">
        <f t="shared" si="52"/>
        <v>29</v>
      </c>
      <c r="S148" s="121">
        <f t="shared" si="52"/>
        <v>30</v>
      </c>
      <c r="T148" s="121">
        <f t="shared" si="52"/>
        <v>31</v>
      </c>
      <c r="U148" s="121">
        <f t="shared" si="52"/>
        <v>32</v>
      </c>
      <c r="V148" s="121">
        <f t="shared" si="52"/>
        <v>33</v>
      </c>
      <c r="W148" s="121">
        <f t="shared" si="52"/>
        <v>34</v>
      </c>
      <c r="X148" s="121">
        <f t="shared" si="52"/>
        <v>35</v>
      </c>
      <c r="Y148" s="121">
        <f t="shared" si="52"/>
        <v>36</v>
      </c>
      <c r="Z148" s="137"/>
    </row>
    <row r="149" spans="2:26" s="64" customFormat="1" hidden="1" x14ac:dyDescent="0.2">
      <c r="B149" s="64" t="s">
        <v>86</v>
      </c>
      <c r="C149" s="60"/>
      <c r="D149" s="60">
        <v>1</v>
      </c>
      <c r="E149" s="60">
        <v>2</v>
      </c>
      <c r="F149" s="60">
        <v>3</v>
      </c>
      <c r="G149" s="60">
        <v>4</v>
      </c>
      <c r="H149" s="60">
        <v>5</v>
      </c>
      <c r="I149" s="60">
        <v>6</v>
      </c>
      <c r="J149" s="60">
        <v>7</v>
      </c>
      <c r="K149" s="60">
        <v>8</v>
      </c>
      <c r="L149" s="60">
        <v>9</v>
      </c>
      <c r="M149" s="60">
        <v>10</v>
      </c>
      <c r="N149" s="60">
        <v>11</v>
      </c>
      <c r="O149" s="60">
        <v>12</v>
      </c>
      <c r="P149" s="60">
        <v>13</v>
      </c>
      <c r="Q149" s="60">
        <v>14</v>
      </c>
      <c r="R149" s="60">
        <v>15</v>
      </c>
      <c r="S149" s="60">
        <v>16</v>
      </c>
      <c r="T149" s="60">
        <v>17</v>
      </c>
      <c r="U149" s="60">
        <v>18</v>
      </c>
      <c r="V149" s="60">
        <v>19</v>
      </c>
      <c r="W149" s="60">
        <v>20</v>
      </c>
      <c r="X149" s="60">
        <v>21</v>
      </c>
      <c r="Y149" s="60">
        <v>22</v>
      </c>
      <c r="Z149" s="132"/>
    </row>
    <row r="150" spans="2:26" s="64" customFormat="1" hidden="1" x14ac:dyDescent="0.2">
      <c r="Z150" s="132"/>
    </row>
    <row r="151" spans="2:26" s="64" customFormat="1" hidden="1" x14ac:dyDescent="0.2">
      <c r="B151" s="146" t="s">
        <v>101</v>
      </c>
      <c r="I151" s="69"/>
      <c r="Z151" s="132"/>
    </row>
    <row r="152" spans="2:26" s="64" customFormat="1" hidden="1" x14ac:dyDescent="0.2">
      <c r="B152" s="78" t="s">
        <v>18</v>
      </c>
      <c r="D152" s="79">
        <f>SUMIF('Data Input 2'!$K$8:$K$49,"Capital Reserves",D50:D91)</f>
        <v>0</v>
      </c>
      <c r="E152" s="79">
        <f>SUMIF('Data Input 2'!$K$8:$K$49,"Capital Reserves",E50:E91)</f>
        <v>0</v>
      </c>
      <c r="F152" s="79">
        <f>SUMIF('Data Input 2'!$K$8:$K$49,"Capital Reserves",F50:F91)</f>
        <v>166666.66666666666</v>
      </c>
      <c r="G152" s="79">
        <f>SUMIF('Data Input 2'!$K$8:$K$49,"Capital Reserves",G50:G91)</f>
        <v>166666.66666666666</v>
      </c>
      <c r="H152" s="79">
        <f>SUMIF('Data Input 2'!$K$8:$K$49,"Capital Reserves",H50:H91)</f>
        <v>166666.66666666666</v>
      </c>
      <c r="I152" s="79">
        <f>SUMIF('Data Input 2'!$K$8:$K$49,"Capital Reserves",I50:I91)</f>
        <v>0</v>
      </c>
      <c r="J152" s="79">
        <f>SUMIF('Data Input 2'!$K$8:$K$49,"Capital Reserves",J50:J91)</f>
        <v>0</v>
      </c>
      <c r="K152" s="79">
        <f>SUMIF('Data Input 2'!$K$8:$K$49,"Capital Reserves",K50:K91)</f>
        <v>0</v>
      </c>
      <c r="L152" s="79">
        <f>SUMIF('Data Input 2'!$K$8:$K$49,"Capital Reserves",L50:L91)</f>
        <v>1900000</v>
      </c>
      <c r="M152" s="79">
        <f>SUMIF('Data Input 2'!$K$8:$K$49,"Capital Reserves",M50:M91)</f>
        <v>0</v>
      </c>
      <c r="N152" s="79">
        <f>SUMIF('Data Input 2'!$K$8:$K$49,"Capital Reserves",N50:N91)</f>
        <v>0</v>
      </c>
      <c r="O152" s="79">
        <f>SUMIF('Data Input 2'!$K$8:$K$49,"Capital Reserves",O50:O91)</f>
        <v>0</v>
      </c>
      <c r="P152" s="79">
        <f>SUMIF('Data Input 2'!$K$8:$K$49,"Capital Reserves",P50:P91)</f>
        <v>0</v>
      </c>
      <c r="Q152" s="79">
        <f>SUMIF('Data Input 2'!$K$8:$K$49,"Capital Reserves",Q50:Q91)</f>
        <v>0</v>
      </c>
      <c r="R152" s="79">
        <f>SUMIF('Data Input 2'!$K$8:$K$49,"Capital Reserves",R50:R91)</f>
        <v>0</v>
      </c>
      <c r="S152" s="79">
        <f>SUMIF('Data Input 2'!$K$8:$K$49,"Capital Reserves",S50:S91)</f>
        <v>0</v>
      </c>
      <c r="T152" s="79">
        <f>SUMIF('Data Input 2'!$K$8:$K$49,"Capital Reserves",T50:T91)</f>
        <v>0</v>
      </c>
      <c r="U152" s="79">
        <f>SUMIF('Data Input 2'!$K$8:$K$49,"Capital Reserves",U50:U91)</f>
        <v>0</v>
      </c>
      <c r="V152" s="79">
        <f>SUMIF('Data Input 2'!$K$8:$K$49,"Capital Reserves",V50:V91)</f>
        <v>0</v>
      </c>
      <c r="W152" s="79">
        <f>SUMIF('Data Input 2'!$K$8:$K$49,"Capital Reserves",W50:W91)</f>
        <v>0</v>
      </c>
      <c r="X152" s="79">
        <f>SUMIF('Data Input 2'!$K$8:$K$49,"Capital Reserves",X50:X91)</f>
        <v>0</v>
      </c>
      <c r="Y152" s="79">
        <f>SUMIF('Data Input 2'!$K$8:$K$49,"Capital Reserves",Y50:Y91)</f>
        <v>0</v>
      </c>
      <c r="Z152" s="132"/>
    </row>
    <row r="153" spans="2:26" s="64" customFormat="1" hidden="1" x14ac:dyDescent="0.2">
      <c r="B153" s="144" t="s">
        <v>102</v>
      </c>
      <c r="D153" s="79">
        <f t="shared" ref="D153:Y153" si="53">D95</f>
        <v>0</v>
      </c>
      <c r="E153" s="79">
        <f t="shared" si="53"/>
        <v>250000</v>
      </c>
      <c r="F153" s="79">
        <f t="shared" si="53"/>
        <v>250000</v>
      </c>
      <c r="G153" s="79">
        <f t="shared" si="53"/>
        <v>316666.66666666669</v>
      </c>
      <c r="H153" s="79">
        <f t="shared" si="53"/>
        <v>316666.66666666669</v>
      </c>
      <c r="I153" s="79">
        <f t="shared" si="53"/>
        <v>316666.66666666669</v>
      </c>
      <c r="J153" s="79">
        <f t="shared" si="53"/>
        <v>316666.66666666669</v>
      </c>
      <c r="K153" s="79">
        <f t="shared" si="53"/>
        <v>316666.66666666669</v>
      </c>
      <c r="L153" s="79">
        <f t="shared" si="53"/>
        <v>316666.66666666669</v>
      </c>
      <c r="M153" s="79">
        <f t="shared" si="53"/>
        <v>0</v>
      </c>
      <c r="N153" s="79">
        <f t="shared" si="53"/>
        <v>0</v>
      </c>
      <c r="O153" s="79">
        <f t="shared" si="53"/>
        <v>0</v>
      </c>
      <c r="P153" s="79">
        <f t="shared" si="53"/>
        <v>0</v>
      </c>
      <c r="Q153" s="79">
        <f t="shared" si="53"/>
        <v>0</v>
      </c>
      <c r="R153" s="79">
        <f t="shared" si="53"/>
        <v>0</v>
      </c>
      <c r="S153" s="79">
        <f t="shared" si="53"/>
        <v>0</v>
      </c>
      <c r="T153" s="79">
        <f t="shared" si="53"/>
        <v>0</v>
      </c>
      <c r="U153" s="79">
        <f t="shared" si="53"/>
        <v>0</v>
      </c>
      <c r="V153" s="79">
        <f t="shared" si="53"/>
        <v>0</v>
      </c>
      <c r="W153" s="79">
        <f t="shared" si="53"/>
        <v>0</v>
      </c>
      <c r="X153" s="79">
        <f t="shared" si="53"/>
        <v>0</v>
      </c>
      <c r="Y153" s="79">
        <f t="shared" si="53"/>
        <v>0</v>
      </c>
      <c r="Z153" s="132"/>
    </row>
    <row r="154" spans="2:26" s="64" customFormat="1" hidden="1" x14ac:dyDescent="0.2">
      <c r="B154" s="80" t="s">
        <v>103</v>
      </c>
      <c r="D154" s="79">
        <f>C154+D153-D152</f>
        <v>0</v>
      </c>
      <c r="E154" s="79">
        <f t="shared" ref="E154:Y154" si="54">D154+E153-E152</f>
        <v>250000</v>
      </c>
      <c r="F154" s="79">
        <f>E154+F153-F152</f>
        <v>333333.33333333337</v>
      </c>
      <c r="G154" s="79">
        <f>F154+G153-G152</f>
        <v>483333.33333333337</v>
      </c>
      <c r="H154" s="79">
        <f>G154+H153-H152</f>
        <v>633333.33333333337</v>
      </c>
      <c r="I154" s="79">
        <f t="shared" si="54"/>
        <v>950000</v>
      </c>
      <c r="J154" s="79">
        <f t="shared" si="54"/>
        <v>1266666.6666666667</v>
      </c>
      <c r="K154" s="79">
        <f t="shared" si="54"/>
        <v>1583333.3333333335</v>
      </c>
      <c r="L154" s="79">
        <f t="shared" si="54"/>
        <v>0</v>
      </c>
      <c r="M154" s="79">
        <f t="shared" si="54"/>
        <v>0</v>
      </c>
      <c r="N154" s="79">
        <f t="shared" si="54"/>
        <v>0</v>
      </c>
      <c r="O154" s="79">
        <f t="shared" si="54"/>
        <v>0</v>
      </c>
      <c r="P154" s="79">
        <f t="shared" si="54"/>
        <v>0</v>
      </c>
      <c r="Q154" s="79">
        <f t="shared" si="54"/>
        <v>0</v>
      </c>
      <c r="R154" s="79">
        <f t="shared" si="54"/>
        <v>0</v>
      </c>
      <c r="S154" s="79">
        <f t="shared" si="54"/>
        <v>0</v>
      </c>
      <c r="T154" s="79">
        <f t="shared" si="54"/>
        <v>0</v>
      </c>
      <c r="U154" s="79">
        <f t="shared" si="54"/>
        <v>0</v>
      </c>
      <c r="V154" s="79">
        <f t="shared" si="54"/>
        <v>0</v>
      </c>
      <c r="W154" s="79">
        <f t="shared" si="54"/>
        <v>0</v>
      </c>
      <c r="X154" s="79">
        <f t="shared" si="54"/>
        <v>0</v>
      </c>
      <c r="Y154" s="79">
        <f t="shared" si="54"/>
        <v>0</v>
      </c>
      <c r="Z154" s="132"/>
    </row>
    <row r="155" spans="2:26" s="64" customFormat="1" hidden="1" x14ac:dyDescent="0.2">
      <c r="B155" s="80"/>
      <c r="D155" s="79"/>
      <c r="E155" s="79"/>
      <c r="F155" s="79"/>
      <c r="G155" s="79"/>
      <c r="H155" s="79"/>
      <c r="I155" s="79"/>
      <c r="J155" s="79"/>
      <c r="K155" s="79"/>
      <c r="L155" s="79"/>
      <c r="M155" s="79"/>
      <c r="N155" s="79"/>
      <c r="O155" s="79"/>
      <c r="P155" s="79"/>
      <c r="Q155" s="79"/>
      <c r="R155" s="79"/>
      <c r="S155" s="79"/>
      <c r="T155" s="79"/>
      <c r="U155" s="79"/>
      <c r="V155" s="79"/>
      <c r="W155" s="79"/>
      <c r="X155" s="79"/>
      <c r="Y155" s="79"/>
      <c r="Z155" s="132"/>
    </row>
    <row r="156" spans="2:26" s="64" customFormat="1" hidden="1" x14ac:dyDescent="0.2">
      <c r="B156" s="78" t="s">
        <v>131</v>
      </c>
      <c r="C156" s="164">
        <f>SUMIF('Data Input 2'!$K$8:$K$49,"Debt Financing",C$50:C$91)</f>
        <v>0</v>
      </c>
      <c r="D156" s="164">
        <f>SUMIF('Data Input 2'!$K$8:$K$49,"Debt Financing",D$50:D$91)</f>
        <v>0</v>
      </c>
      <c r="E156" s="164">
        <f>SUMIF('Data Input 2'!$K$8:$K$49,"Debt Financing",E$50:E$91)</f>
        <v>0</v>
      </c>
      <c r="F156" s="164">
        <f>SUMIF('Data Input 2'!$K$8:$K$49,"Debt Financing",F$50:F$91)</f>
        <v>230260.25381650595</v>
      </c>
      <c r="G156" s="164">
        <f>SUMIF('Data Input 2'!$K$8:$K$49,"Debt Financing",G$50:G$91)</f>
        <v>230260.25381650595</v>
      </c>
      <c r="H156" s="164">
        <f>SUMIF('Data Input 2'!$K$8:$K$49,"Debt Financing",H$50:H$91)</f>
        <v>230260.25381650595</v>
      </c>
      <c r="I156" s="164">
        <f>SUMIF('Data Input 2'!$K$8:$K$49,"Debt Financing",I$50:I$91)</f>
        <v>230260.25381650595</v>
      </c>
      <c r="J156" s="164">
        <f>SUMIF('Data Input 2'!$K$8:$K$49,"Debt Financing",J$50:J$91)</f>
        <v>230260.25381650595</v>
      </c>
      <c r="K156" s="164">
        <f>SUMIF('Data Input 2'!$K$8:$K$49,"Debt Financing",K$50:K$91)</f>
        <v>230260.25381650595</v>
      </c>
      <c r="L156" s="164">
        <f>SUMIF('Data Input 2'!$K$8:$K$49,"Debt Financing",L$50:L$91)</f>
        <v>230260.25381650595</v>
      </c>
      <c r="M156" s="164">
        <f>SUMIF('Data Input 2'!$K$8:$K$49,"Debt Financing",M$50:M$91)</f>
        <v>230260.25381650595</v>
      </c>
      <c r="N156" s="164">
        <f>SUMIF('Data Input 2'!$K$8:$K$49,"Debt Financing",N$50:N$91)</f>
        <v>534467.48092534055</v>
      </c>
      <c r="O156" s="164">
        <f>SUMIF('Data Input 2'!$K$8:$K$49,"Debt Financing",O$50:O$91)</f>
        <v>534467.48092534055</v>
      </c>
      <c r="P156" s="164">
        <f>SUMIF('Data Input 2'!$K$8:$K$49,"Debt Financing",P$50:P$91)</f>
        <v>534467.48092534055</v>
      </c>
      <c r="Q156" s="164">
        <f>SUMIF('Data Input 2'!$K$8:$K$49,"Debt Financing",Q$50:Q$91)</f>
        <v>534467.48092534055</v>
      </c>
      <c r="R156" s="164">
        <f>SUMIF('Data Input 2'!$K$8:$K$49,"Debt Financing",R$50:R$91)</f>
        <v>534467.48092534055</v>
      </c>
      <c r="S156" s="164">
        <f>SUMIF('Data Input 2'!$K$8:$K$49,"Debt Financing",S$50:S$91)</f>
        <v>534467.48092534055</v>
      </c>
      <c r="T156" s="164">
        <f>SUMIF('Data Input 2'!$K$8:$K$49,"Debt Financing",T$50:T$91)</f>
        <v>534467.48092534055</v>
      </c>
      <c r="U156" s="164">
        <f>SUMIF('Data Input 2'!$K$8:$K$49,"Debt Financing",U$50:U$91)</f>
        <v>304207.2271088346</v>
      </c>
      <c r="V156" s="164">
        <f>SUMIF('Data Input 2'!$K$8:$K$49,"Debt Financing",V$50:V$91)</f>
        <v>304207.2271088346</v>
      </c>
      <c r="W156" s="164">
        <f>SUMIF('Data Input 2'!$K$8:$K$49,"Debt Financing",W$50:W$91)</f>
        <v>304207.2271088346</v>
      </c>
      <c r="X156" s="164">
        <f>SUMIF('Data Input 2'!$K$8:$K$49,"Debt Financing",X$50:X$91)</f>
        <v>304207.2271088346</v>
      </c>
      <c r="Y156" s="164">
        <f>SUMIF('Data Input 2'!$K$8:$K$49,"Debt Financing",Y$50:Y$91)</f>
        <v>304207.2271088346</v>
      </c>
      <c r="Z156" s="132"/>
    </row>
    <row r="157" spans="2:26" s="64" customFormat="1" hidden="1" x14ac:dyDescent="0.2">
      <c r="B157" s="101" t="s">
        <v>105</v>
      </c>
      <c r="C157" s="81">
        <f t="shared" ref="C157:Y157" si="55">C156+C30</f>
        <v>20000</v>
      </c>
      <c r="D157" s="81">
        <f t="shared" si="55"/>
        <v>20000</v>
      </c>
      <c r="E157" s="81">
        <f t="shared" si="55"/>
        <v>20000</v>
      </c>
      <c r="F157" s="81">
        <f t="shared" si="55"/>
        <v>250260.25381650595</v>
      </c>
      <c r="G157" s="81">
        <f t="shared" si="55"/>
        <v>250260.25381650595</v>
      </c>
      <c r="H157" s="81">
        <f t="shared" si="55"/>
        <v>235260.25381650595</v>
      </c>
      <c r="I157" s="81">
        <f t="shared" si="55"/>
        <v>235260.25381650595</v>
      </c>
      <c r="J157" s="81">
        <f t="shared" si="55"/>
        <v>235260.25381650595</v>
      </c>
      <c r="K157" s="81">
        <f t="shared" si="55"/>
        <v>230260.25381650595</v>
      </c>
      <c r="L157" s="81">
        <f t="shared" si="55"/>
        <v>230260.25381650595</v>
      </c>
      <c r="M157" s="81">
        <f t="shared" si="55"/>
        <v>230260.25381650595</v>
      </c>
      <c r="N157" s="81">
        <f t="shared" si="55"/>
        <v>534467.48092534055</v>
      </c>
      <c r="O157" s="81">
        <f t="shared" si="55"/>
        <v>534467.48092534055</v>
      </c>
      <c r="P157" s="81">
        <f t="shared" si="55"/>
        <v>534467.48092534055</v>
      </c>
      <c r="Q157" s="81">
        <f t="shared" si="55"/>
        <v>534467.48092534055</v>
      </c>
      <c r="R157" s="81">
        <f t="shared" si="55"/>
        <v>534467.48092534055</v>
      </c>
      <c r="S157" s="81">
        <f t="shared" si="55"/>
        <v>534467.48092534055</v>
      </c>
      <c r="T157" s="81">
        <f t="shared" si="55"/>
        <v>534467.48092534055</v>
      </c>
      <c r="U157" s="81">
        <f t="shared" si="55"/>
        <v>304207.2271088346</v>
      </c>
      <c r="V157" s="81">
        <f t="shared" si="55"/>
        <v>304207.2271088346</v>
      </c>
      <c r="W157" s="81">
        <f t="shared" si="55"/>
        <v>304207.2271088346</v>
      </c>
      <c r="X157" s="81">
        <f t="shared" si="55"/>
        <v>304207.2271088346</v>
      </c>
      <c r="Y157" s="81">
        <f t="shared" si="55"/>
        <v>304207.2271088346</v>
      </c>
      <c r="Z157" s="132"/>
    </row>
    <row r="158" spans="2:26" s="64" customFormat="1" hidden="1" x14ac:dyDescent="0.2">
      <c r="B158" s="78"/>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132"/>
    </row>
    <row r="159" spans="2:26" s="64" customFormat="1" hidden="1" x14ac:dyDescent="0.2">
      <c r="B159" s="78" t="s">
        <v>99</v>
      </c>
      <c r="C159" s="79">
        <f t="shared" ref="C159:Y159" si="56">C152+C157</f>
        <v>20000</v>
      </c>
      <c r="D159" s="79">
        <f>D152+D157</f>
        <v>20000</v>
      </c>
      <c r="E159" s="79">
        <f t="shared" si="56"/>
        <v>20000</v>
      </c>
      <c r="F159" s="79">
        <f t="shared" si="56"/>
        <v>416926.92048317264</v>
      </c>
      <c r="G159" s="79">
        <f t="shared" si="56"/>
        <v>416926.92048317264</v>
      </c>
      <c r="H159" s="79">
        <f t="shared" si="56"/>
        <v>401926.92048317264</v>
      </c>
      <c r="I159" s="79">
        <f t="shared" si="56"/>
        <v>235260.25381650595</v>
      </c>
      <c r="J159" s="79">
        <f t="shared" si="56"/>
        <v>235260.25381650595</v>
      </c>
      <c r="K159" s="79">
        <f t="shared" si="56"/>
        <v>230260.25381650595</v>
      </c>
      <c r="L159" s="79">
        <f t="shared" si="56"/>
        <v>2130260.2538165059</v>
      </c>
      <c r="M159" s="79">
        <f t="shared" si="56"/>
        <v>230260.25381650595</v>
      </c>
      <c r="N159" s="79">
        <f t="shared" si="56"/>
        <v>534467.48092534055</v>
      </c>
      <c r="O159" s="79">
        <f t="shared" si="56"/>
        <v>534467.48092534055</v>
      </c>
      <c r="P159" s="79">
        <f t="shared" si="56"/>
        <v>534467.48092534055</v>
      </c>
      <c r="Q159" s="79">
        <f t="shared" si="56"/>
        <v>534467.48092534055</v>
      </c>
      <c r="R159" s="79">
        <f t="shared" si="56"/>
        <v>534467.48092534055</v>
      </c>
      <c r="S159" s="79">
        <f t="shared" si="56"/>
        <v>534467.48092534055</v>
      </c>
      <c r="T159" s="79">
        <f t="shared" si="56"/>
        <v>534467.48092534055</v>
      </c>
      <c r="U159" s="79">
        <f t="shared" si="56"/>
        <v>304207.2271088346</v>
      </c>
      <c r="V159" s="79">
        <f t="shared" si="56"/>
        <v>304207.2271088346</v>
      </c>
      <c r="W159" s="79">
        <f t="shared" si="56"/>
        <v>304207.2271088346</v>
      </c>
      <c r="X159" s="79">
        <f t="shared" si="56"/>
        <v>304207.2271088346</v>
      </c>
      <c r="Y159" s="79">
        <f t="shared" si="56"/>
        <v>304207.2271088346</v>
      </c>
      <c r="Z159" s="132"/>
    </row>
    <row r="160" spans="2:26" s="64" customFormat="1" hidden="1" x14ac:dyDescent="0.2">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132"/>
    </row>
    <row r="161" spans="2:26" s="64" customFormat="1" hidden="1" x14ac:dyDescent="0.2">
      <c r="B161" s="146" t="s">
        <v>104</v>
      </c>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132"/>
    </row>
    <row r="162" spans="2:26" s="64" customFormat="1" hidden="1" x14ac:dyDescent="0.2">
      <c r="B162" s="149" t="s">
        <v>78</v>
      </c>
      <c r="C162" s="148">
        <f>initial_expenditure</f>
        <v>4250000</v>
      </c>
      <c r="D162" s="148">
        <f>C162*(1+expenditure_growth)</f>
        <v>4364750</v>
      </c>
      <c r="E162" s="148">
        <f t="shared" ref="E162:Y162" si="57">D162*(1+expenditure_growth)</f>
        <v>4482598.25</v>
      </c>
      <c r="F162" s="148">
        <f t="shared" si="57"/>
        <v>4603628.4027499994</v>
      </c>
      <c r="G162" s="148">
        <f t="shared" si="57"/>
        <v>4727926.3696242487</v>
      </c>
      <c r="H162" s="148">
        <f t="shared" si="57"/>
        <v>4855580.3816041034</v>
      </c>
      <c r="I162" s="148">
        <f t="shared" si="57"/>
        <v>4986681.0519074136</v>
      </c>
      <c r="J162" s="148">
        <f t="shared" si="57"/>
        <v>5121321.4403089136</v>
      </c>
      <c r="K162" s="148">
        <f t="shared" si="57"/>
        <v>5259597.1191972541</v>
      </c>
      <c r="L162" s="148">
        <f t="shared" si="57"/>
        <v>5401606.2414155798</v>
      </c>
      <c r="M162" s="148">
        <f t="shared" si="57"/>
        <v>5547449.6099338001</v>
      </c>
      <c r="N162" s="148">
        <f t="shared" si="57"/>
        <v>5697230.7494020117</v>
      </c>
      <c r="O162" s="148">
        <f t="shared" si="57"/>
        <v>5851055.9796358654</v>
      </c>
      <c r="P162" s="148">
        <f t="shared" si="57"/>
        <v>6009034.4910860332</v>
      </c>
      <c r="Q162" s="148">
        <f t="shared" si="57"/>
        <v>6171278.4223453552</v>
      </c>
      <c r="R162" s="148">
        <f t="shared" si="57"/>
        <v>6337902.9397486793</v>
      </c>
      <c r="S162" s="148">
        <f t="shared" si="57"/>
        <v>6509026.3191218935</v>
      </c>
      <c r="T162" s="148">
        <f t="shared" si="57"/>
        <v>6684770.0297381841</v>
      </c>
      <c r="U162" s="148">
        <f t="shared" si="57"/>
        <v>6865258.8205411145</v>
      </c>
      <c r="V162" s="148">
        <f t="shared" si="57"/>
        <v>7050620.8086957242</v>
      </c>
      <c r="W162" s="148">
        <f t="shared" si="57"/>
        <v>7240987.5705305077</v>
      </c>
      <c r="X162" s="148">
        <f t="shared" si="57"/>
        <v>7436494.234934831</v>
      </c>
      <c r="Y162" s="148">
        <f t="shared" si="57"/>
        <v>7637279.5792780705</v>
      </c>
      <c r="Z162" s="132"/>
    </row>
    <row r="163" spans="2:26" s="64" customFormat="1" hidden="1" x14ac:dyDescent="0.2">
      <c r="B163" s="78"/>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132"/>
    </row>
    <row r="164" spans="2:26" s="64" customFormat="1" hidden="1" x14ac:dyDescent="0.2">
      <c r="B164" s="78" t="s">
        <v>97</v>
      </c>
      <c r="C164" s="79">
        <v>0</v>
      </c>
      <c r="D164" s="87">
        <f>SUM(D170:D211)</f>
        <v>1500</v>
      </c>
      <c r="E164" s="87">
        <f t="shared" ref="E164:X164" si="58">SUM(E170:E211)</f>
        <v>1540.4999999999998</v>
      </c>
      <c r="F164" s="87">
        <f t="shared" si="58"/>
        <v>1582.0934999999997</v>
      </c>
      <c r="G164" s="87">
        <f t="shared" si="58"/>
        <v>1624.8100244999996</v>
      </c>
      <c r="H164" s="87">
        <f t="shared" si="58"/>
        <v>1668.6798951614994</v>
      </c>
      <c r="I164" s="87">
        <f t="shared" si="58"/>
        <v>11713.73425233086</v>
      </c>
      <c r="J164" s="87">
        <f t="shared" si="58"/>
        <v>12030.005077143793</v>
      </c>
      <c r="K164" s="87">
        <f t="shared" si="58"/>
        <v>12354.815214226672</v>
      </c>
      <c r="L164" s="87">
        <f t="shared" si="58"/>
        <v>12688.395225010792</v>
      </c>
      <c r="M164" s="87">
        <f t="shared" si="58"/>
        <v>15530.981896086083</v>
      </c>
      <c r="N164" s="87">
        <f t="shared" si="58"/>
        <v>15950.318407280405</v>
      </c>
      <c r="O164" s="87">
        <f t="shared" si="58"/>
        <v>16380.977004276974</v>
      </c>
      <c r="P164" s="87">
        <f t="shared" si="58"/>
        <v>16823.263383392448</v>
      </c>
      <c r="Q164" s="87">
        <f t="shared" si="58"/>
        <v>17277.491494744045</v>
      </c>
      <c r="R164" s="87">
        <f t="shared" si="58"/>
        <v>17743.98376510213</v>
      </c>
      <c r="S164" s="87">
        <f t="shared" si="58"/>
        <v>-231776.92867324012</v>
      </c>
      <c r="T164" s="87">
        <f>SUM(T170:T211)</f>
        <v>-238034.90574741756</v>
      </c>
      <c r="U164" s="87">
        <f t="shared" si="58"/>
        <v>-244461.84820259782</v>
      </c>
      <c r="V164" s="87">
        <f t="shared" si="58"/>
        <v>-251062.31810406796</v>
      </c>
      <c r="W164" s="87">
        <f t="shared" si="58"/>
        <v>-257841.00069287777</v>
      </c>
      <c r="X164" s="87">
        <f t="shared" si="58"/>
        <v>-264802.70771158545</v>
      </c>
      <c r="Y164" s="87">
        <f t="shared" ref="Y164" si="59">SUM(Y170:Y211)</f>
        <v>-271952.38081979821</v>
      </c>
      <c r="Z164" s="132"/>
    </row>
    <row r="165" spans="2:26" s="64" customFormat="1" hidden="1" x14ac:dyDescent="0.2">
      <c r="B165" s="78"/>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132"/>
    </row>
    <row r="166" spans="2:26" s="64" customFormat="1" hidden="1" x14ac:dyDescent="0.2">
      <c r="B166" s="78" t="s">
        <v>98</v>
      </c>
      <c r="C166" s="79">
        <f>SUM(C162:C164)</f>
        <v>4250000</v>
      </c>
      <c r="D166" s="79">
        <f t="shared" ref="D166:X166" si="60">SUM(D162:D164)</f>
        <v>4366250</v>
      </c>
      <c r="E166" s="79">
        <f t="shared" si="60"/>
        <v>4484138.75</v>
      </c>
      <c r="F166" s="79">
        <f t="shared" si="60"/>
        <v>4605210.4962499999</v>
      </c>
      <c r="G166" s="79">
        <f t="shared" si="60"/>
        <v>4729551.1796487486</v>
      </c>
      <c r="H166" s="79">
        <f t="shared" si="60"/>
        <v>4857249.061499265</v>
      </c>
      <c r="I166" s="79">
        <f t="shared" si="60"/>
        <v>4998394.7861597445</v>
      </c>
      <c r="J166" s="79">
        <f t="shared" si="60"/>
        <v>5133351.4453860577</v>
      </c>
      <c r="K166" s="79">
        <f t="shared" si="60"/>
        <v>5271951.934411481</v>
      </c>
      <c r="L166" s="79">
        <f t="shared" si="60"/>
        <v>5414294.6366405906</v>
      </c>
      <c r="M166" s="79">
        <f t="shared" si="60"/>
        <v>5562980.5918298857</v>
      </c>
      <c r="N166" s="79">
        <f t="shared" si="60"/>
        <v>5713181.0678092921</v>
      </c>
      <c r="O166" s="79">
        <f t="shared" si="60"/>
        <v>5867436.956640142</v>
      </c>
      <c r="P166" s="79">
        <f t="shared" si="60"/>
        <v>6025857.7544694254</v>
      </c>
      <c r="Q166" s="79">
        <f t="shared" si="60"/>
        <v>6188555.9138400992</v>
      </c>
      <c r="R166" s="79">
        <f t="shared" si="60"/>
        <v>6355646.9235137813</v>
      </c>
      <c r="S166" s="79">
        <f t="shared" si="60"/>
        <v>6277249.3904486531</v>
      </c>
      <c r="T166" s="79">
        <f t="shared" si="60"/>
        <v>6446735.1239907667</v>
      </c>
      <c r="U166" s="79">
        <f t="shared" si="60"/>
        <v>6620796.9723385163</v>
      </c>
      <c r="V166" s="79">
        <f t="shared" si="60"/>
        <v>6799558.4905916564</v>
      </c>
      <c r="W166" s="79">
        <f t="shared" si="60"/>
        <v>6983146.5698376298</v>
      </c>
      <c r="X166" s="79">
        <f t="shared" si="60"/>
        <v>7171691.5272232452</v>
      </c>
      <c r="Y166" s="79">
        <f t="shared" ref="Y166" si="61">SUM(Y162:Y164)</f>
        <v>7365327.198458272</v>
      </c>
      <c r="Z166" s="132"/>
    </row>
    <row r="167" spans="2:26" s="64" customFormat="1" hidden="1" x14ac:dyDescent="0.2">
      <c r="B167" s="78"/>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132"/>
    </row>
    <row r="168" spans="2:26" s="64" customFormat="1" hidden="1" x14ac:dyDescent="0.2">
      <c r="B168" s="78" t="s">
        <v>96</v>
      </c>
      <c r="C168" s="103" t="str">
        <f t="shared" ref="C168:Y168" si="62">C7</f>
        <v>FY14</v>
      </c>
      <c r="D168" s="103" t="str">
        <f t="shared" si="62"/>
        <v>FY15</v>
      </c>
      <c r="E168" s="103" t="str">
        <f t="shared" si="62"/>
        <v>FY16</v>
      </c>
      <c r="F168" s="103" t="str">
        <f t="shared" si="62"/>
        <v>FY17</v>
      </c>
      <c r="G168" s="103" t="str">
        <f t="shared" si="62"/>
        <v>FY18</v>
      </c>
      <c r="H168" s="103" t="str">
        <f t="shared" si="62"/>
        <v>FY19</v>
      </c>
      <c r="I168" s="103" t="str">
        <f t="shared" si="62"/>
        <v>FY20</v>
      </c>
      <c r="J168" s="103" t="str">
        <f t="shared" si="62"/>
        <v>FY21</v>
      </c>
      <c r="K168" s="103" t="str">
        <f t="shared" si="62"/>
        <v>FY22</v>
      </c>
      <c r="L168" s="103" t="str">
        <f t="shared" si="62"/>
        <v>FY23</v>
      </c>
      <c r="M168" s="103" t="str">
        <f t="shared" si="62"/>
        <v>FY24</v>
      </c>
      <c r="N168" s="103" t="str">
        <f t="shared" si="62"/>
        <v>FY25</v>
      </c>
      <c r="O168" s="103" t="str">
        <f t="shared" si="62"/>
        <v>FY26</v>
      </c>
      <c r="P168" s="103" t="str">
        <f t="shared" si="62"/>
        <v>FY27</v>
      </c>
      <c r="Q168" s="103" t="str">
        <f t="shared" si="62"/>
        <v>FY28</v>
      </c>
      <c r="R168" s="103" t="str">
        <f t="shared" si="62"/>
        <v>FY29</v>
      </c>
      <c r="S168" s="103" t="str">
        <f t="shared" si="62"/>
        <v>FY30</v>
      </c>
      <c r="T168" s="103" t="str">
        <f t="shared" si="62"/>
        <v>FY31</v>
      </c>
      <c r="U168" s="103" t="str">
        <f t="shared" si="62"/>
        <v>FY32</v>
      </c>
      <c r="V168" s="103" t="str">
        <f t="shared" si="62"/>
        <v>FY33</v>
      </c>
      <c r="W168" s="103" t="str">
        <f t="shared" si="62"/>
        <v>FY34</v>
      </c>
      <c r="X168" s="103" t="str">
        <f t="shared" si="62"/>
        <v>FY35</v>
      </c>
      <c r="Y168" s="103" t="str">
        <f t="shared" si="62"/>
        <v>FY36</v>
      </c>
      <c r="Z168" s="132"/>
    </row>
    <row r="169" spans="2:26" s="64" customFormat="1" hidden="1" x14ac:dyDescent="0.2">
      <c r="C169" s="89">
        <f>VALUE(RIGHT(C168,2))</f>
        <v>14</v>
      </c>
      <c r="D169" s="89">
        <f>VALUE(RIGHT(D168,2))</f>
        <v>15</v>
      </c>
      <c r="E169" s="89">
        <f t="shared" ref="E169:X169" si="63">VALUE(RIGHT(E168,2))</f>
        <v>16</v>
      </c>
      <c r="F169" s="89">
        <f t="shared" si="63"/>
        <v>17</v>
      </c>
      <c r="G169" s="89">
        <f t="shared" si="63"/>
        <v>18</v>
      </c>
      <c r="H169" s="89">
        <f t="shared" si="63"/>
        <v>19</v>
      </c>
      <c r="I169" s="89">
        <f t="shared" si="63"/>
        <v>20</v>
      </c>
      <c r="J169" s="89">
        <f t="shared" si="63"/>
        <v>21</v>
      </c>
      <c r="K169" s="89">
        <f t="shared" si="63"/>
        <v>22</v>
      </c>
      <c r="L169" s="89">
        <f t="shared" si="63"/>
        <v>23</v>
      </c>
      <c r="M169" s="89">
        <f t="shared" si="63"/>
        <v>24</v>
      </c>
      <c r="N169" s="89">
        <f t="shared" si="63"/>
        <v>25</v>
      </c>
      <c r="O169" s="89">
        <f t="shared" si="63"/>
        <v>26</v>
      </c>
      <c r="P169" s="89">
        <f t="shared" si="63"/>
        <v>27</v>
      </c>
      <c r="Q169" s="89">
        <f t="shared" si="63"/>
        <v>28</v>
      </c>
      <c r="R169" s="89">
        <f t="shared" si="63"/>
        <v>29</v>
      </c>
      <c r="S169" s="89">
        <f t="shared" si="63"/>
        <v>30</v>
      </c>
      <c r="T169" s="89">
        <f t="shared" si="63"/>
        <v>31</v>
      </c>
      <c r="U169" s="89">
        <f t="shared" si="63"/>
        <v>32</v>
      </c>
      <c r="V169" s="89">
        <f t="shared" si="63"/>
        <v>33</v>
      </c>
      <c r="W169" s="89">
        <f t="shared" si="63"/>
        <v>34</v>
      </c>
      <c r="X169" s="89">
        <f t="shared" si="63"/>
        <v>35</v>
      </c>
      <c r="Y169" s="89">
        <f t="shared" ref="Y169" si="64">VALUE(RIGHT(Y168,2))</f>
        <v>36</v>
      </c>
      <c r="Z169" s="132"/>
    </row>
    <row r="170" spans="2:26" s="64" customFormat="1" hidden="1" x14ac:dyDescent="0.2">
      <c r="B170" s="64" t="str">
        <f>'Data Input 2'!B8</f>
        <v>Project 1 - type in name or description</v>
      </c>
      <c r="C170" s="81"/>
      <c r="D170" s="81">
        <f>IF('Data Input 2'!$C8="",0,IF('Data Input 2'!$S8&lt;D$169,'Data Input 2'!$O8*(1+expenditure_growth)^(D$169-'Data Input 2'!$S8-1),0))</f>
        <v>0</v>
      </c>
      <c r="E170" s="81">
        <f>IF('Data Input 2'!$C8="",0,IF('Data Input 2'!$S8&lt;E$169,'Data Input 2'!$O8*(1+expenditure_growth)^(E$169-'Data Input 2'!$S8-1),0))</f>
        <v>0</v>
      </c>
      <c r="F170" s="81">
        <f>IF('Data Input 2'!$C8="",0,IF('Data Input 2'!$S8&lt;F$169,'Data Input 2'!$O8*(1+expenditure_growth)^(F$169-'Data Input 2'!$S8-1),0))</f>
        <v>0</v>
      </c>
      <c r="G170" s="81">
        <f>IF('Data Input 2'!$C8="",0,IF('Data Input 2'!$S8&lt;G$169,'Data Input 2'!$O8*(1+expenditure_growth)^(G$169-'Data Input 2'!$S8-1),0))</f>
        <v>0</v>
      </c>
      <c r="H170" s="81">
        <f>IF('Data Input 2'!$C8="",0,IF('Data Input 2'!$S8&lt;H$169,'Data Input 2'!$O8*(1+expenditure_growth)^(H$169-'Data Input 2'!$S8-1),0))</f>
        <v>0</v>
      </c>
      <c r="I170" s="81">
        <f>IF('Data Input 2'!$C8="",0,IF('Data Input 2'!$S8&lt;I$169,'Data Input 2'!$O8*(1+expenditure_growth)^(I$169-'Data Input 2'!$S8-1),0))</f>
        <v>0</v>
      </c>
      <c r="J170" s="81">
        <f>IF('Data Input 2'!$C8="",0,IF('Data Input 2'!$S8&lt;J$169,'Data Input 2'!$O8*(1+expenditure_growth)^(J$169-'Data Input 2'!$S8-1),0))</f>
        <v>0</v>
      </c>
      <c r="K170" s="81">
        <f>IF('Data Input 2'!$C8="",0,IF('Data Input 2'!$S8&lt;K$169,'Data Input 2'!$O8*(1+expenditure_growth)^(K$169-'Data Input 2'!$S8-1),0))</f>
        <v>0</v>
      </c>
      <c r="L170" s="81">
        <f>IF('Data Input 2'!$C8="",0,IF('Data Input 2'!$S8&lt;L$169,'Data Input 2'!$O8*(1+expenditure_growth)^(L$169-'Data Input 2'!$S8-1),0))</f>
        <v>0</v>
      </c>
      <c r="M170" s="81">
        <f>IF('Data Input 2'!$C8="",0,IF('Data Input 2'!$S8&lt;M$169,'Data Input 2'!$O8*(1+expenditure_growth)^(M$169-'Data Input 2'!$S8-1),0))</f>
        <v>2500</v>
      </c>
      <c r="N170" s="81">
        <f>IF('Data Input 2'!$C8="",0,IF('Data Input 2'!$S8&lt;N$169,'Data Input 2'!$O8*(1+expenditure_growth)^(N$169-'Data Input 2'!$S8-1),0))</f>
        <v>2567.5</v>
      </c>
      <c r="O170" s="81">
        <f>IF('Data Input 2'!$C8="",0,IF('Data Input 2'!$S8&lt;O$169,'Data Input 2'!$O8*(1+expenditure_growth)^(O$169-'Data Input 2'!$S8-1),0))</f>
        <v>2636.8224999999993</v>
      </c>
      <c r="P170" s="81">
        <f>IF('Data Input 2'!$C8="",0,IF('Data Input 2'!$S8&lt;P$169,'Data Input 2'!$O8*(1+expenditure_growth)^(P$169-'Data Input 2'!$S8-1),0))</f>
        <v>2708.0167074999995</v>
      </c>
      <c r="Q170" s="81">
        <f>IF('Data Input 2'!$C8="",0,IF('Data Input 2'!$S8&lt;Q$169,'Data Input 2'!$O8*(1+expenditure_growth)^(Q$169-'Data Input 2'!$S8-1),0))</f>
        <v>2781.133158602499</v>
      </c>
      <c r="R170" s="81">
        <f>IF('Data Input 2'!$C8="",0,IF('Data Input 2'!$S8&lt;R$169,'Data Input 2'!$O8*(1+expenditure_growth)^(R$169-'Data Input 2'!$S8-1),0))</f>
        <v>2856.2237538847662</v>
      </c>
      <c r="S170" s="81">
        <f>IF('Data Input 2'!$C8="",0,IF('Data Input 2'!$S8&lt;S$169,'Data Input 2'!$O8*(1+expenditure_growth)^(S$169-'Data Input 2'!$S8-1),0))</f>
        <v>2933.3417952396544</v>
      </c>
      <c r="T170" s="81">
        <f>IF('Data Input 2'!$C8="",0,IF('Data Input 2'!$S8&lt;T$169,'Data Input 2'!$O8*(1+expenditure_growth)^(T$169-'Data Input 2'!$S8-1),0))</f>
        <v>3012.5420237111248</v>
      </c>
      <c r="U170" s="81">
        <f>IF('Data Input 2'!$C8="",0,IF('Data Input 2'!$S8&lt;U$169,'Data Input 2'!$O8*(1+expenditure_growth)^(U$169-'Data Input 2'!$S8-1),0))</f>
        <v>3093.8806583513251</v>
      </c>
      <c r="V170" s="81">
        <f>IF('Data Input 2'!$C8="",0,IF('Data Input 2'!$S8&lt;V$169,'Data Input 2'!$O8*(1+expenditure_growth)^(V$169-'Data Input 2'!$S8-1),0))</f>
        <v>3177.4154361268102</v>
      </c>
      <c r="W170" s="81">
        <f>IF('Data Input 2'!$C8="",0,IF('Data Input 2'!$S8&lt;W$169,'Data Input 2'!$O8*(1+expenditure_growth)^(W$169-'Data Input 2'!$S8-1),0))</f>
        <v>3263.2056529022339</v>
      </c>
      <c r="X170" s="81">
        <f>IF('Data Input 2'!$C8="",0,IF('Data Input 2'!$S8&lt;X$169,'Data Input 2'!$O8*(1+expenditure_growth)^(X$169-'Data Input 2'!$S8-1),0))</f>
        <v>3351.3122055305944</v>
      </c>
      <c r="Y170" s="81">
        <f>IF('Data Input 2'!$C8="",0,IF('Data Input 2'!$S8&lt;Y$169,'Data Input 2'!$O8*(1+expenditure_growth)^(Y$169-'Data Input 2'!$S8-1),0))</f>
        <v>3441.7976350799199</v>
      </c>
      <c r="Z170" s="132"/>
    </row>
    <row r="171" spans="2:26" s="64" customFormat="1" hidden="1" x14ac:dyDescent="0.2">
      <c r="B171" s="64" t="str">
        <f>'Data Input 2'!B9</f>
        <v>Project 2 - debt financed portion</v>
      </c>
      <c r="C171" s="81"/>
      <c r="D171" s="81">
        <f>IF('Data Input 2'!$C9="",0,IF('Data Input 2'!$S9&lt;D$169,'Data Input 2'!$O9*(1+expenditure_growth)^(D$169-'Data Input 2'!$S9-1),0))</f>
        <v>0</v>
      </c>
      <c r="E171" s="81">
        <f>IF('Data Input 2'!$C9="",0,IF('Data Input 2'!$S9&lt;E$169,'Data Input 2'!$O9*(1+expenditure_growth)^(E$169-'Data Input 2'!$S9-1),0))</f>
        <v>0</v>
      </c>
      <c r="F171" s="81">
        <f>IF('Data Input 2'!$C9="",0,IF('Data Input 2'!$S9&lt;F$169,'Data Input 2'!$O9*(1+expenditure_growth)^(F$169-'Data Input 2'!$S9-1),0))</f>
        <v>0</v>
      </c>
      <c r="G171" s="81">
        <f>IF('Data Input 2'!$C9="",0,IF('Data Input 2'!$S9&lt;G$169,'Data Input 2'!$O9*(1+expenditure_growth)^(G$169-'Data Input 2'!$S9-1),0))</f>
        <v>0</v>
      </c>
      <c r="H171" s="81">
        <f>IF('Data Input 2'!$C9="",0,IF('Data Input 2'!$S9&lt;H$169,'Data Input 2'!$O9*(1+expenditure_growth)^(H$169-'Data Input 2'!$S9-1),0))</f>
        <v>0</v>
      </c>
      <c r="I171" s="81">
        <f>IF('Data Input 2'!$C9="",0,IF('Data Input 2'!$S9&lt;I$169,'Data Input 2'!$O9*(1+expenditure_growth)^(I$169-'Data Input 2'!$S9-1),0))</f>
        <v>10000</v>
      </c>
      <c r="J171" s="81">
        <f>IF('Data Input 2'!$C9="",0,IF('Data Input 2'!$S9&lt;J$169,'Data Input 2'!$O9*(1+expenditure_growth)^(J$169-'Data Input 2'!$S9-1),0))</f>
        <v>10270</v>
      </c>
      <c r="K171" s="81">
        <f>IF('Data Input 2'!$C9="",0,IF('Data Input 2'!$S9&lt;K$169,'Data Input 2'!$O9*(1+expenditure_growth)^(K$169-'Data Input 2'!$S9-1),0))</f>
        <v>10547.289999999997</v>
      </c>
      <c r="L171" s="81">
        <f>IF('Data Input 2'!$C9="",0,IF('Data Input 2'!$S9&lt;L$169,'Data Input 2'!$O9*(1+expenditure_growth)^(L$169-'Data Input 2'!$S9-1),0))</f>
        <v>10832.066829999998</v>
      </c>
      <c r="M171" s="81">
        <f>IF('Data Input 2'!$C9="",0,IF('Data Input 2'!$S9&lt;M$169,'Data Input 2'!$O9*(1+expenditure_growth)^(M$169-'Data Input 2'!$S9-1),0))</f>
        <v>11124.532634409996</v>
      </c>
      <c r="N171" s="81">
        <f>IF('Data Input 2'!$C9="",0,IF('Data Input 2'!$S9&lt;N$169,'Data Input 2'!$O9*(1+expenditure_growth)^(N$169-'Data Input 2'!$S9-1),0))</f>
        <v>11424.895015539065</v>
      </c>
      <c r="O171" s="81">
        <f>IF('Data Input 2'!$C9="",0,IF('Data Input 2'!$S9&lt;O$169,'Data Input 2'!$O9*(1+expenditure_growth)^(O$169-'Data Input 2'!$S9-1),0))</f>
        <v>11733.367180958618</v>
      </c>
      <c r="P171" s="81">
        <f>IF('Data Input 2'!$C9="",0,IF('Data Input 2'!$S9&lt;P$169,'Data Input 2'!$O9*(1+expenditure_growth)^(P$169-'Data Input 2'!$S9-1),0))</f>
        <v>12050.168094844499</v>
      </c>
      <c r="Q171" s="81">
        <f>IF('Data Input 2'!$C9="",0,IF('Data Input 2'!$S9&lt;Q$169,'Data Input 2'!$O9*(1+expenditure_growth)^(Q$169-'Data Input 2'!$S9-1),0))</f>
        <v>12375.5226334053</v>
      </c>
      <c r="R171" s="81">
        <f>IF('Data Input 2'!$C9="",0,IF('Data Input 2'!$S9&lt;R$169,'Data Input 2'!$O9*(1+expenditure_growth)^(R$169-'Data Input 2'!$S9-1),0))</f>
        <v>12709.661744507241</v>
      </c>
      <c r="S171" s="81">
        <f>IF('Data Input 2'!$C9="",0,IF('Data Input 2'!$S9&lt;S$169,'Data Input 2'!$O9*(1+expenditure_growth)^(S$169-'Data Input 2'!$S9-1),0))</f>
        <v>13052.822611608935</v>
      </c>
      <c r="T171" s="81">
        <f>IF('Data Input 2'!$C9="",0,IF('Data Input 2'!$S9&lt;T$169,'Data Input 2'!$O9*(1+expenditure_growth)^(T$169-'Data Input 2'!$S9-1),0))</f>
        <v>13405.248822122378</v>
      </c>
      <c r="U171" s="81">
        <f>IF('Data Input 2'!$C9="",0,IF('Data Input 2'!$S9&lt;U$169,'Data Input 2'!$O9*(1+expenditure_growth)^(U$169-'Data Input 2'!$S9-1),0))</f>
        <v>13767.19054031968</v>
      </c>
      <c r="V171" s="81">
        <f>IF('Data Input 2'!$C9="",0,IF('Data Input 2'!$S9&lt;V$169,'Data Input 2'!$O9*(1+expenditure_growth)^(V$169-'Data Input 2'!$S9-1),0))</f>
        <v>14138.90468490831</v>
      </c>
      <c r="W171" s="81">
        <f>IF('Data Input 2'!$C9="",0,IF('Data Input 2'!$S9&lt;W$169,'Data Input 2'!$O9*(1+expenditure_growth)^(W$169-'Data Input 2'!$S9-1),0))</f>
        <v>14520.655111400833</v>
      </c>
      <c r="X171" s="81">
        <f>IF('Data Input 2'!$C9="",0,IF('Data Input 2'!$S9&lt;X$169,'Data Input 2'!$O9*(1+expenditure_growth)^(X$169-'Data Input 2'!$S9-1),0))</f>
        <v>14912.712799408653</v>
      </c>
      <c r="Y171" s="81">
        <f>IF('Data Input 2'!$C9="",0,IF('Data Input 2'!$S9&lt;Y$169,'Data Input 2'!$O9*(1+expenditure_growth)^(Y$169-'Data Input 2'!$S9-1),0))</f>
        <v>15315.356044992684</v>
      </c>
      <c r="Z171" s="132"/>
    </row>
    <row r="172" spans="2:26" s="64" customFormat="1" hidden="1" x14ac:dyDescent="0.2">
      <c r="B172" s="64" t="str">
        <f>'Data Input 2'!B10</f>
        <v>Project 2 - capital reserves financed portion</v>
      </c>
      <c r="C172" s="81"/>
      <c r="D172" s="81">
        <f>IF('Data Input 2'!$C10="",0,IF('Data Input 2'!$S10&lt;D$169,'Data Input 2'!$O10*(1+expenditure_growth)^(D$169-'Data Input 2'!$S10-1),0))</f>
        <v>0</v>
      </c>
      <c r="E172" s="81">
        <f>IF('Data Input 2'!$C10="",0,IF('Data Input 2'!$S10&lt;E$169,'Data Input 2'!$O10*(1+expenditure_growth)^(E$169-'Data Input 2'!$S10-1),0))</f>
        <v>0</v>
      </c>
      <c r="F172" s="81">
        <f>IF('Data Input 2'!$C10="",0,IF('Data Input 2'!$S10&lt;F$169,'Data Input 2'!$O10*(1+expenditure_growth)^(F$169-'Data Input 2'!$S10-1),0))</f>
        <v>0</v>
      </c>
      <c r="G172" s="81">
        <f>IF('Data Input 2'!$C10="",0,IF('Data Input 2'!$S10&lt;G$169,'Data Input 2'!$O10*(1+expenditure_growth)^(G$169-'Data Input 2'!$S10-1),0))</f>
        <v>0</v>
      </c>
      <c r="H172" s="81">
        <f>IF('Data Input 2'!$C10="",0,IF('Data Input 2'!$S10&lt;H$169,'Data Input 2'!$O10*(1+expenditure_growth)^(H$169-'Data Input 2'!$S10-1),0))</f>
        <v>0</v>
      </c>
      <c r="I172" s="81">
        <f>IF('Data Input 2'!$C10="",0,IF('Data Input 2'!$S10&lt;I$169,'Data Input 2'!$O10*(1+expenditure_growth)^(I$169-'Data Input 2'!$S10-1),0))</f>
        <v>0</v>
      </c>
      <c r="J172" s="81">
        <f>IF('Data Input 2'!$C10="",0,IF('Data Input 2'!$S10&lt;J$169,'Data Input 2'!$O10*(1+expenditure_growth)^(J$169-'Data Input 2'!$S10-1),0))</f>
        <v>0</v>
      </c>
      <c r="K172" s="81">
        <f>IF('Data Input 2'!$C10="",0,IF('Data Input 2'!$S10&lt;K$169,'Data Input 2'!$O10*(1+expenditure_growth)^(K$169-'Data Input 2'!$S10-1),0))</f>
        <v>0</v>
      </c>
      <c r="L172" s="81">
        <f>IF('Data Input 2'!$C10="",0,IF('Data Input 2'!$S10&lt;L$169,'Data Input 2'!$O10*(1+expenditure_growth)^(L$169-'Data Input 2'!$S10-1),0))</f>
        <v>0</v>
      </c>
      <c r="M172" s="81">
        <f>IF('Data Input 2'!$C10="",0,IF('Data Input 2'!$S10&lt;M$169,'Data Input 2'!$O10*(1+expenditure_growth)^(M$169-'Data Input 2'!$S10-1),0))</f>
        <v>0</v>
      </c>
      <c r="N172" s="81">
        <f>IF('Data Input 2'!$C10="",0,IF('Data Input 2'!$S10&lt;N$169,'Data Input 2'!$O10*(1+expenditure_growth)^(N$169-'Data Input 2'!$S10-1),0))</f>
        <v>0</v>
      </c>
      <c r="O172" s="81">
        <f>IF('Data Input 2'!$C10="",0,IF('Data Input 2'!$S10&lt;O$169,'Data Input 2'!$O10*(1+expenditure_growth)^(O$169-'Data Input 2'!$S10-1),0))</f>
        <v>0</v>
      </c>
      <c r="P172" s="81">
        <f>IF('Data Input 2'!$C10="",0,IF('Data Input 2'!$S10&lt;P$169,'Data Input 2'!$O10*(1+expenditure_growth)^(P$169-'Data Input 2'!$S10-1),0))</f>
        <v>0</v>
      </c>
      <c r="Q172" s="81">
        <f>IF('Data Input 2'!$C10="",0,IF('Data Input 2'!$S10&lt;Q$169,'Data Input 2'!$O10*(1+expenditure_growth)^(Q$169-'Data Input 2'!$S10-1),0))</f>
        <v>0</v>
      </c>
      <c r="R172" s="81">
        <f>IF('Data Input 2'!$C10="",0,IF('Data Input 2'!$S10&lt;R$169,'Data Input 2'!$O10*(1+expenditure_growth)^(R$169-'Data Input 2'!$S10-1),0))</f>
        <v>0</v>
      </c>
      <c r="S172" s="81">
        <f>IF('Data Input 2'!$C10="",0,IF('Data Input 2'!$S10&lt;S$169,'Data Input 2'!$O10*(1+expenditure_growth)^(S$169-'Data Input 2'!$S10-1),0))</f>
        <v>0</v>
      </c>
      <c r="T172" s="81">
        <f>IF('Data Input 2'!$C10="",0,IF('Data Input 2'!$S10&lt;T$169,'Data Input 2'!$O10*(1+expenditure_growth)^(T$169-'Data Input 2'!$S10-1),0))</f>
        <v>0</v>
      </c>
      <c r="U172" s="81">
        <f>IF('Data Input 2'!$C10="",0,IF('Data Input 2'!$S10&lt;U$169,'Data Input 2'!$O10*(1+expenditure_growth)^(U$169-'Data Input 2'!$S10-1),0))</f>
        <v>0</v>
      </c>
      <c r="V172" s="81">
        <f>IF('Data Input 2'!$C10="",0,IF('Data Input 2'!$S10&lt;V$169,'Data Input 2'!$O10*(1+expenditure_growth)^(V$169-'Data Input 2'!$S10-1),0))</f>
        <v>0</v>
      </c>
      <c r="W172" s="81">
        <f>IF('Data Input 2'!$C10="",0,IF('Data Input 2'!$S10&lt;W$169,'Data Input 2'!$O10*(1+expenditure_growth)^(W$169-'Data Input 2'!$S10-1),0))</f>
        <v>0</v>
      </c>
      <c r="X172" s="81">
        <f>IF('Data Input 2'!$C10="",0,IF('Data Input 2'!$S10&lt;X$169,'Data Input 2'!$O10*(1+expenditure_growth)^(X$169-'Data Input 2'!$S10-1),0))</f>
        <v>0</v>
      </c>
      <c r="Y172" s="81">
        <f>IF('Data Input 2'!$C10="",0,IF('Data Input 2'!$S10&lt;Y$169,'Data Input 2'!$O10*(1+expenditure_growth)^(Y$169-'Data Input 2'!$S10-1),0))</f>
        <v>0</v>
      </c>
      <c r="Z172" s="132"/>
    </row>
    <row r="173" spans="2:26" s="64" customFormat="1" hidden="1" x14ac:dyDescent="0.2">
      <c r="B173" s="64" t="str">
        <f>'Data Input 2'!B11</f>
        <v>Project 3 - immediate project. Start new year</v>
      </c>
      <c r="C173" s="81"/>
      <c r="D173" s="81">
        <f>IF('Data Input 2'!$C11="",0,IF('Data Input 2'!$S11&lt;D$169,'Data Input 2'!$O11*(1+expenditure_growth)^(D$169-'Data Input 2'!$S11-1),0))</f>
        <v>1500</v>
      </c>
      <c r="E173" s="81">
        <f>IF('Data Input 2'!$C11="",0,IF('Data Input 2'!$S11&lt;E$169,'Data Input 2'!$O11*(1+expenditure_growth)^(E$169-'Data Input 2'!$S11-1),0))</f>
        <v>1540.4999999999998</v>
      </c>
      <c r="F173" s="81">
        <f>IF('Data Input 2'!$C11="",0,IF('Data Input 2'!$S11&lt;F$169,'Data Input 2'!$O11*(1+expenditure_growth)^(F$169-'Data Input 2'!$S11-1),0))</f>
        <v>1582.0934999999997</v>
      </c>
      <c r="G173" s="81">
        <f>IF('Data Input 2'!$C11="",0,IF('Data Input 2'!$S11&lt;G$169,'Data Input 2'!$O11*(1+expenditure_growth)^(G$169-'Data Input 2'!$S11-1),0))</f>
        <v>1624.8100244999996</v>
      </c>
      <c r="H173" s="81">
        <f>IF('Data Input 2'!$C11="",0,IF('Data Input 2'!$S11&lt;H$169,'Data Input 2'!$O11*(1+expenditure_growth)^(H$169-'Data Input 2'!$S11-1),0))</f>
        <v>1668.6798951614994</v>
      </c>
      <c r="I173" s="81">
        <f>IF('Data Input 2'!$C11="",0,IF('Data Input 2'!$S11&lt;I$169,'Data Input 2'!$O11*(1+expenditure_growth)^(I$169-'Data Input 2'!$S11-1),0))</f>
        <v>1713.7342523308598</v>
      </c>
      <c r="J173" s="81">
        <f>IF('Data Input 2'!$C11="",0,IF('Data Input 2'!$S11&lt;J$169,'Data Input 2'!$O11*(1+expenditure_growth)^(J$169-'Data Input 2'!$S11-1),0))</f>
        <v>1760.0050771437927</v>
      </c>
      <c r="K173" s="81">
        <f>IF('Data Input 2'!$C11="",0,IF('Data Input 2'!$S11&lt;K$169,'Data Input 2'!$O11*(1+expenditure_growth)^(K$169-'Data Input 2'!$S11-1),0))</f>
        <v>1807.525214226675</v>
      </c>
      <c r="L173" s="81">
        <f>IF('Data Input 2'!$C11="",0,IF('Data Input 2'!$S11&lt;L$169,'Data Input 2'!$O11*(1+expenditure_growth)^(L$169-'Data Input 2'!$S11-1),0))</f>
        <v>1856.328395010795</v>
      </c>
      <c r="M173" s="81">
        <f>IF('Data Input 2'!$C11="",0,IF('Data Input 2'!$S11&lt;M$169,'Data Input 2'!$O11*(1+expenditure_growth)^(M$169-'Data Input 2'!$S11-1),0))</f>
        <v>1906.4492616760863</v>
      </c>
      <c r="N173" s="81">
        <f>IF('Data Input 2'!$C11="",0,IF('Data Input 2'!$S11&lt;N$169,'Data Input 2'!$O11*(1+expenditure_growth)^(N$169-'Data Input 2'!$S11-1),0))</f>
        <v>1957.9233917413405</v>
      </c>
      <c r="O173" s="81">
        <f>IF('Data Input 2'!$C11="",0,IF('Data Input 2'!$S11&lt;O$169,'Data Input 2'!$O11*(1+expenditure_growth)^(O$169-'Data Input 2'!$S11-1),0))</f>
        <v>2010.7873233183566</v>
      </c>
      <c r="P173" s="81">
        <f>IF('Data Input 2'!$C11="",0,IF('Data Input 2'!$S11&lt;P$169,'Data Input 2'!$O11*(1+expenditure_growth)^(P$169-'Data Input 2'!$S11-1),0))</f>
        <v>2065.078581047952</v>
      </c>
      <c r="Q173" s="81">
        <f>IF('Data Input 2'!$C11="",0,IF('Data Input 2'!$S11&lt;Q$169,'Data Input 2'!$O11*(1+expenditure_growth)^(Q$169-'Data Input 2'!$S11-1),0))</f>
        <v>2120.8357027362463</v>
      </c>
      <c r="R173" s="81">
        <f>IF('Data Input 2'!$C11="",0,IF('Data Input 2'!$S11&lt;R$169,'Data Input 2'!$O11*(1+expenditure_growth)^(R$169-'Data Input 2'!$S11-1),0))</f>
        <v>2178.0982667101248</v>
      </c>
      <c r="S173" s="81">
        <f>IF('Data Input 2'!$C11="",0,IF('Data Input 2'!$S11&lt;S$169,'Data Input 2'!$O11*(1+expenditure_growth)^(S$169-'Data Input 2'!$S11-1),0))</f>
        <v>2236.9069199112982</v>
      </c>
      <c r="T173" s="81">
        <f>IF('Data Input 2'!$C11="",0,IF('Data Input 2'!$S11&lt;T$169,'Data Input 2'!$O11*(1+expenditure_growth)^(T$169-'Data Input 2'!$S11-1),0))</f>
        <v>2297.3034067489029</v>
      </c>
      <c r="U173" s="81">
        <f>IF('Data Input 2'!$C11="",0,IF('Data Input 2'!$S11&lt;U$169,'Data Input 2'!$O11*(1+expenditure_growth)^(U$169-'Data Input 2'!$S11-1),0))</f>
        <v>2359.3305987311228</v>
      </c>
      <c r="V173" s="81">
        <f>IF('Data Input 2'!$C11="",0,IF('Data Input 2'!$S11&lt;V$169,'Data Input 2'!$O11*(1+expenditure_growth)^(V$169-'Data Input 2'!$S11-1),0))</f>
        <v>2423.0325248968629</v>
      </c>
      <c r="W173" s="81">
        <f>IF('Data Input 2'!$C11="",0,IF('Data Input 2'!$S11&lt;W$169,'Data Input 2'!$O11*(1+expenditure_growth)^(W$169-'Data Input 2'!$S11-1),0))</f>
        <v>2488.4544030690786</v>
      </c>
      <c r="X173" s="81">
        <f>IF('Data Input 2'!$C11="",0,IF('Data Input 2'!$S11&lt;X$169,'Data Input 2'!$O11*(1+expenditure_growth)^(X$169-'Data Input 2'!$S11-1),0))</f>
        <v>2555.6426719519432</v>
      </c>
      <c r="Y173" s="81">
        <f>IF('Data Input 2'!$C11="",0,IF('Data Input 2'!$S11&lt;Y$169,'Data Input 2'!$O11*(1+expenditure_growth)^(Y$169-'Data Input 2'!$S11-1),0))</f>
        <v>2624.6450240946451</v>
      </c>
      <c r="Z173" s="132"/>
    </row>
    <row r="174" spans="2:26" s="64" customFormat="1" hidden="1" x14ac:dyDescent="0.2">
      <c r="B174" s="64" t="str">
        <f>'Data Input 2'!B12</f>
        <v xml:space="preserve">Project 4 - energy efficiency reduces O&amp;M </v>
      </c>
      <c r="C174" s="81"/>
      <c r="D174" s="81">
        <f>IF('Data Input 2'!$C12="",0,IF('Data Input 2'!$S12&lt;D$169,'Data Input 2'!$O12*(1+expenditure_growth)^(D$169-'Data Input 2'!$S12-1),0))</f>
        <v>0</v>
      </c>
      <c r="E174" s="81">
        <f>IF('Data Input 2'!$C12="",0,IF('Data Input 2'!$S12&lt;E$169,'Data Input 2'!$O12*(1+expenditure_growth)^(E$169-'Data Input 2'!$S12-1),0))</f>
        <v>0</v>
      </c>
      <c r="F174" s="81">
        <f>IF('Data Input 2'!$C12="",0,IF('Data Input 2'!$S12&lt;F$169,'Data Input 2'!$O12*(1+expenditure_growth)^(F$169-'Data Input 2'!$S12-1),0))</f>
        <v>0</v>
      </c>
      <c r="G174" s="81">
        <f>IF('Data Input 2'!$C12="",0,IF('Data Input 2'!$S12&lt;G$169,'Data Input 2'!$O12*(1+expenditure_growth)^(G$169-'Data Input 2'!$S12-1),0))</f>
        <v>0</v>
      </c>
      <c r="H174" s="81">
        <f>IF('Data Input 2'!$C12="",0,IF('Data Input 2'!$S12&lt;H$169,'Data Input 2'!$O12*(1+expenditure_growth)^(H$169-'Data Input 2'!$S12-1),0))</f>
        <v>0</v>
      </c>
      <c r="I174" s="81">
        <f>IF('Data Input 2'!$C12="",0,IF('Data Input 2'!$S12&lt;I$169,'Data Input 2'!$O12*(1+expenditure_growth)^(I$169-'Data Input 2'!$S12-1),0))</f>
        <v>0</v>
      </c>
      <c r="J174" s="81">
        <f>IF('Data Input 2'!$C12="",0,IF('Data Input 2'!$S12&lt;J$169,'Data Input 2'!$O12*(1+expenditure_growth)^(J$169-'Data Input 2'!$S12-1),0))</f>
        <v>0</v>
      </c>
      <c r="K174" s="81">
        <f>IF('Data Input 2'!$C12="",0,IF('Data Input 2'!$S12&lt;K$169,'Data Input 2'!$O12*(1+expenditure_growth)^(K$169-'Data Input 2'!$S12-1),0))</f>
        <v>0</v>
      </c>
      <c r="L174" s="81">
        <f>IF('Data Input 2'!$C12="",0,IF('Data Input 2'!$S12&lt;L$169,'Data Input 2'!$O12*(1+expenditure_growth)^(L$169-'Data Input 2'!$S12-1),0))</f>
        <v>0</v>
      </c>
      <c r="M174" s="81">
        <f>IF('Data Input 2'!$C12="",0,IF('Data Input 2'!$S12&lt;M$169,'Data Input 2'!$O12*(1+expenditure_growth)^(M$169-'Data Input 2'!$S12-1),0))</f>
        <v>0</v>
      </c>
      <c r="N174" s="81">
        <f>IF('Data Input 2'!$C12="",0,IF('Data Input 2'!$S12&lt;N$169,'Data Input 2'!$O12*(1+expenditure_growth)^(N$169-'Data Input 2'!$S12-1),0))</f>
        <v>0</v>
      </c>
      <c r="O174" s="81">
        <f>IF('Data Input 2'!$C12="",0,IF('Data Input 2'!$S12&lt;O$169,'Data Input 2'!$O12*(1+expenditure_growth)^(O$169-'Data Input 2'!$S12-1),0))</f>
        <v>0</v>
      </c>
      <c r="P174" s="81">
        <f>IF('Data Input 2'!$C12="",0,IF('Data Input 2'!$S12&lt;P$169,'Data Input 2'!$O12*(1+expenditure_growth)^(P$169-'Data Input 2'!$S12-1),0))</f>
        <v>0</v>
      </c>
      <c r="Q174" s="81">
        <f>IF('Data Input 2'!$C12="",0,IF('Data Input 2'!$S12&lt;Q$169,'Data Input 2'!$O12*(1+expenditure_growth)^(Q$169-'Data Input 2'!$S12-1),0))</f>
        <v>0</v>
      </c>
      <c r="R174" s="81">
        <f>IF('Data Input 2'!$C12="",0,IF('Data Input 2'!$S12&lt;R$169,'Data Input 2'!$O12*(1+expenditure_growth)^(R$169-'Data Input 2'!$S12-1),0))</f>
        <v>0</v>
      </c>
      <c r="S174" s="81">
        <f>IF('Data Input 2'!$C12="",0,IF('Data Input 2'!$S12&lt;S$169,'Data Input 2'!$O12*(1+expenditure_growth)^(S$169-'Data Input 2'!$S12-1),0))</f>
        <v>-250000</v>
      </c>
      <c r="T174" s="81">
        <f>IF('Data Input 2'!$C12="",0,IF('Data Input 2'!$S12&lt;T$169,'Data Input 2'!$O12*(1+expenditure_growth)^(T$169-'Data Input 2'!$S12-1),0))</f>
        <v>-256749.99999999997</v>
      </c>
      <c r="U174" s="81">
        <f>IF('Data Input 2'!$C12="",0,IF('Data Input 2'!$S12&lt;U$169,'Data Input 2'!$O12*(1+expenditure_growth)^(U$169-'Data Input 2'!$S12-1),0))</f>
        <v>-263682.24999999994</v>
      </c>
      <c r="V174" s="81">
        <f>IF('Data Input 2'!$C12="",0,IF('Data Input 2'!$S12&lt;V$169,'Data Input 2'!$O12*(1+expenditure_growth)^(V$169-'Data Input 2'!$S12-1),0))</f>
        <v>-270801.67074999993</v>
      </c>
      <c r="W174" s="81">
        <f>IF('Data Input 2'!$C12="",0,IF('Data Input 2'!$S12&lt;W$169,'Data Input 2'!$O12*(1+expenditure_growth)^(W$169-'Data Input 2'!$S12-1),0))</f>
        <v>-278113.31586024992</v>
      </c>
      <c r="X174" s="81">
        <f>IF('Data Input 2'!$C12="",0,IF('Data Input 2'!$S12&lt;X$169,'Data Input 2'!$O12*(1+expenditure_growth)^(X$169-'Data Input 2'!$S12-1),0))</f>
        <v>-285622.37538847665</v>
      </c>
      <c r="Y174" s="81">
        <f>IF('Data Input 2'!$C12="",0,IF('Data Input 2'!$S12&lt;Y$169,'Data Input 2'!$O12*(1+expenditure_growth)^(Y$169-'Data Input 2'!$S12-1),0))</f>
        <v>-293334.17952396546</v>
      </c>
      <c r="Z174" s="132"/>
    </row>
    <row r="175" spans="2:26" s="64" customFormat="1" hidden="1" x14ac:dyDescent="0.2">
      <c r="B175" s="64">
        <f>'Data Input 2'!B13</f>
        <v>0</v>
      </c>
      <c r="C175" s="81"/>
      <c r="D175" s="81">
        <f>IF('Data Input 2'!$C13="",0,IF('Data Input 2'!$S13&lt;D$169,'Data Input 2'!$O13*(1+expenditure_growth)^(D$169-'Data Input 2'!$S13-1),0))</f>
        <v>0</v>
      </c>
      <c r="E175" s="81">
        <f>IF('Data Input 2'!$C13="",0,IF('Data Input 2'!$S13&lt;E$169,'Data Input 2'!$O13*(1+expenditure_growth)^(E$169-'Data Input 2'!$S13-1),0))</f>
        <v>0</v>
      </c>
      <c r="F175" s="81">
        <f>IF('Data Input 2'!$C13="",0,IF('Data Input 2'!$S13&lt;F$169,'Data Input 2'!$O13*(1+expenditure_growth)^(F$169-'Data Input 2'!$S13-1),0))</f>
        <v>0</v>
      </c>
      <c r="G175" s="81">
        <f>IF('Data Input 2'!$C13="",0,IF('Data Input 2'!$S13&lt;G$169,'Data Input 2'!$O13*(1+expenditure_growth)^(G$169-'Data Input 2'!$S13-1),0))</f>
        <v>0</v>
      </c>
      <c r="H175" s="81">
        <f>IF('Data Input 2'!$C13="",0,IF('Data Input 2'!$S13&lt;H$169,'Data Input 2'!$O13*(1+expenditure_growth)^(H$169-'Data Input 2'!$S13-1),0))</f>
        <v>0</v>
      </c>
      <c r="I175" s="81">
        <f>IF('Data Input 2'!$C13="",0,IF('Data Input 2'!$S13&lt;I$169,'Data Input 2'!$O13*(1+expenditure_growth)^(I$169-'Data Input 2'!$S13-1),0))</f>
        <v>0</v>
      </c>
      <c r="J175" s="81">
        <f>IF('Data Input 2'!$C13="",0,IF('Data Input 2'!$S13&lt;J$169,'Data Input 2'!$O13*(1+expenditure_growth)^(J$169-'Data Input 2'!$S13-1),0))</f>
        <v>0</v>
      </c>
      <c r="K175" s="81">
        <f>IF('Data Input 2'!$C13="",0,IF('Data Input 2'!$S13&lt;K$169,'Data Input 2'!$O13*(1+expenditure_growth)^(K$169-'Data Input 2'!$S13-1),0))</f>
        <v>0</v>
      </c>
      <c r="L175" s="81">
        <f>IF('Data Input 2'!$C13="",0,IF('Data Input 2'!$S13&lt;L$169,'Data Input 2'!$O13*(1+expenditure_growth)^(L$169-'Data Input 2'!$S13-1),0))</f>
        <v>0</v>
      </c>
      <c r="M175" s="81">
        <f>IF('Data Input 2'!$C13="",0,IF('Data Input 2'!$S13&lt;M$169,'Data Input 2'!$O13*(1+expenditure_growth)^(M$169-'Data Input 2'!$S13-1),0))</f>
        <v>0</v>
      </c>
      <c r="N175" s="81">
        <f>IF('Data Input 2'!$C13="",0,IF('Data Input 2'!$S13&lt;N$169,'Data Input 2'!$O13*(1+expenditure_growth)^(N$169-'Data Input 2'!$S13-1),0))</f>
        <v>0</v>
      </c>
      <c r="O175" s="81">
        <f>IF('Data Input 2'!$C13="",0,IF('Data Input 2'!$S13&lt;O$169,'Data Input 2'!$O13*(1+expenditure_growth)^(O$169-'Data Input 2'!$S13-1),0))</f>
        <v>0</v>
      </c>
      <c r="P175" s="81">
        <f>IF('Data Input 2'!$C13="",0,IF('Data Input 2'!$S13&lt;P$169,'Data Input 2'!$O13*(1+expenditure_growth)^(P$169-'Data Input 2'!$S13-1),0))</f>
        <v>0</v>
      </c>
      <c r="Q175" s="81">
        <f>IF('Data Input 2'!$C13="",0,IF('Data Input 2'!$S13&lt;Q$169,'Data Input 2'!$O13*(1+expenditure_growth)^(Q$169-'Data Input 2'!$S13-1),0))</f>
        <v>0</v>
      </c>
      <c r="R175" s="81">
        <f>IF('Data Input 2'!$C13="",0,IF('Data Input 2'!$S13&lt;R$169,'Data Input 2'!$O13*(1+expenditure_growth)^(R$169-'Data Input 2'!$S13-1),0))</f>
        <v>0</v>
      </c>
      <c r="S175" s="81">
        <f>IF('Data Input 2'!$C13="",0,IF('Data Input 2'!$S13&lt;S$169,'Data Input 2'!$O13*(1+expenditure_growth)^(S$169-'Data Input 2'!$S13-1),0))</f>
        <v>0</v>
      </c>
      <c r="T175" s="81">
        <f>IF('Data Input 2'!$C13="",0,IF('Data Input 2'!$S13&lt;T$169,'Data Input 2'!$O13*(1+expenditure_growth)^(T$169-'Data Input 2'!$S13-1),0))</f>
        <v>0</v>
      </c>
      <c r="U175" s="81">
        <f>IF('Data Input 2'!$C13="",0,IF('Data Input 2'!$S13&lt;U$169,'Data Input 2'!$O13*(1+expenditure_growth)^(U$169-'Data Input 2'!$S13-1),0))</f>
        <v>0</v>
      </c>
      <c r="V175" s="81">
        <f>IF('Data Input 2'!$C13="",0,IF('Data Input 2'!$S13&lt;V$169,'Data Input 2'!$O13*(1+expenditure_growth)^(V$169-'Data Input 2'!$S13-1),0))</f>
        <v>0</v>
      </c>
      <c r="W175" s="81">
        <f>IF('Data Input 2'!$C13="",0,IF('Data Input 2'!$S13&lt;W$169,'Data Input 2'!$O13*(1+expenditure_growth)^(W$169-'Data Input 2'!$S13-1),0))</f>
        <v>0</v>
      </c>
      <c r="X175" s="81">
        <f>IF('Data Input 2'!$C13="",0,IF('Data Input 2'!$S13&lt;X$169,'Data Input 2'!$O13*(1+expenditure_growth)^(X$169-'Data Input 2'!$S13-1),0))</f>
        <v>0</v>
      </c>
      <c r="Y175" s="81">
        <f>IF('Data Input 2'!$C13="",0,IF('Data Input 2'!$S13&lt;Y$169,'Data Input 2'!$O13*(1+expenditure_growth)^(Y$169-'Data Input 2'!$S13-1),0))</f>
        <v>0</v>
      </c>
      <c r="Z175" s="132"/>
    </row>
    <row r="176" spans="2:26" s="64" customFormat="1" hidden="1" x14ac:dyDescent="0.2">
      <c r="B176" s="64">
        <f>'Data Input 2'!B14</f>
        <v>0</v>
      </c>
      <c r="C176" s="81"/>
      <c r="D176" s="81">
        <f>IF('Data Input 2'!$C14="",0,IF('Data Input 2'!$S14&lt;D$169,'Data Input 2'!$O14*(1+expenditure_growth)^(D$169-'Data Input 2'!$S14-1),0))</f>
        <v>0</v>
      </c>
      <c r="E176" s="81">
        <f>IF('Data Input 2'!$C14="",0,IF('Data Input 2'!$S14&lt;E$169,'Data Input 2'!$O14*(1+expenditure_growth)^(E$169-'Data Input 2'!$S14-1),0))</f>
        <v>0</v>
      </c>
      <c r="F176" s="81">
        <f>IF('Data Input 2'!$C14="",0,IF('Data Input 2'!$S14&lt;F$169,'Data Input 2'!$O14*(1+expenditure_growth)^(F$169-'Data Input 2'!$S14-1),0))</f>
        <v>0</v>
      </c>
      <c r="G176" s="81">
        <f>IF('Data Input 2'!$C14="",0,IF('Data Input 2'!$S14&lt;G$169,'Data Input 2'!$O14*(1+expenditure_growth)^(G$169-'Data Input 2'!$S14-1),0))</f>
        <v>0</v>
      </c>
      <c r="H176" s="81">
        <f>IF('Data Input 2'!$C14="",0,IF('Data Input 2'!$S14&lt;H$169,'Data Input 2'!$O14*(1+expenditure_growth)^(H$169-'Data Input 2'!$S14-1),0))</f>
        <v>0</v>
      </c>
      <c r="I176" s="81">
        <f>IF('Data Input 2'!$C14="",0,IF('Data Input 2'!$S14&lt;I$169,'Data Input 2'!$O14*(1+expenditure_growth)^(I$169-'Data Input 2'!$S14-1),0))</f>
        <v>0</v>
      </c>
      <c r="J176" s="81">
        <f>IF('Data Input 2'!$C14="",0,IF('Data Input 2'!$S14&lt;J$169,'Data Input 2'!$O14*(1+expenditure_growth)^(J$169-'Data Input 2'!$S14-1),0))</f>
        <v>0</v>
      </c>
      <c r="K176" s="81">
        <f>IF('Data Input 2'!$C14="",0,IF('Data Input 2'!$S14&lt;K$169,'Data Input 2'!$O14*(1+expenditure_growth)^(K$169-'Data Input 2'!$S14-1),0))</f>
        <v>0</v>
      </c>
      <c r="L176" s="81">
        <f>IF('Data Input 2'!$C14="",0,IF('Data Input 2'!$S14&lt;L$169,'Data Input 2'!$O14*(1+expenditure_growth)^(L$169-'Data Input 2'!$S14-1),0))</f>
        <v>0</v>
      </c>
      <c r="M176" s="81">
        <f>IF('Data Input 2'!$C14="",0,IF('Data Input 2'!$S14&lt;M$169,'Data Input 2'!$O14*(1+expenditure_growth)^(M$169-'Data Input 2'!$S14-1),0))</f>
        <v>0</v>
      </c>
      <c r="N176" s="81">
        <f>IF('Data Input 2'!$C14="",0,IF('Data Input 2'!$S14&lt;N$169,'Data Input 2'!$O14*(1+expenditure_growth)^(N$169-'Data Input 2'!$S14-1),0))</f>
        <v>0</v>
      </c>
      <c r="O176" s="81">
        <f>IF('Data Input 2'!$C14="",0,IF('Data Input 2'!$S14&lt;O$169,'Data Input 2'!$O14*(1+expenditure_growth)^(O$169-'Data Input 2'!$S14-1),0))</f>
        <v>0</v>
      </c>
      <c r="P176" s="81">
        <f>IF('Data Input 2'!$C14="",0,IF('Data Input 2'!$S14&lt;P$169,'Data Input 2'!$O14*(1+expenditure_growth)^(P$169-'Data Input 2'!$S14-1),0))</f>
        <v>0</v>
      </c>
      <c r="Q176" s="81">
        <f>IF('Data Input 2'!$C14="",0,IF('Data Input 2'!$S14&lt;Q$169,'Data Input 2'!$O14*(1+expenditure_growth)^(Q$169-'Data Input 2'!$S14-1),0))</f>
        <v>0</v>
      </c>
      <c r="R176" s="81">
        <f>IF('Data Input 2'!$C14="",0,IF('Data Input 2'!$S14&lt;R$169,'Data Input 2'!$O14*(1+expenditure_growth)^(R$169-'Data Input 2'!$S14-1),0))</f>
        <v>0</v>
      </c>
      <c r="S176" s="81">
        <f>IF('Data Input 2'!$C14="",0,IF('Data Input 2'!$S14&lt;S$169,'Data Input 2'!$O14*(1+expenditure_growth)^(S$169-'Data Input 2'!$S14-1),0))</f>
        <v>0</v>
      </c>
      <c r="T176" s="81">
        <f>IF('Data Input 2'!$C14="",0,IF('Data Input 2'!$S14&lt;T$169,'Data Input 2'!$O14*(1+expenditure_growth)^(T$169-'Data Input 2'!$S14-1),0))</f>
        <v>0</v>
      </c>
      <c r="U176" s="81">
        <f>IF('Data Input 2'!$C14="",0,IF('Data Input 2'!$S14&lt;U$169,'Data Input 2'!$O14*(1+expenditure_growth)^(U$169-'Data Input 2'!$S14-1),0))</f>
        <v>0</v>
      </c>
      <c r="V176" s="81">
        <f>IF('Data Input 2'!$C14="",0,IF('Data Input 2'!$S14&lt;V$169,'Data Input 2'!$O14*(1+expenditure_growth)^(V$169-'Data Input 2'!$S14-1),0))</f>
        <v>0</v>
      </c>
      <c r="W176" s="81">
        <f>IF('Data Input 2'!$C14="",0,IF('Data Input 2'!$S14&lt;W$169,'Data Input 2'!$O14*(1+expenditure_growth)^(W$169-'Data Input 2'!$S14-1),0))</f>
        <v>0</v>
      </c>
      <c r="X176" s="81">
        <f>IF('Data Input 2'!$C14="",0,IF('Data Input 2'!$S14&lt;X$169,'Data Input 2'!$O14*(1+expenditure_growth)^(X$169-'Data Input 2'!$S14-1),0))</f>
        <v>0</v>
      </c>
      <c r="Y176" s="81">
        <f>IF('Data Input 2'!$C14="",0,IF('Data Input 2'!$S14&lt;Y$169,'Data Input 2'!$O14*(1+expenditure_growth)^(Y$169-'Data Input 2'!$S14-1),0))</f>
        <v>0</v>
      </c>
      <c r="Z176" s="132"/>
    </row>
    <row r="177" spans="2:26" s="64" customFormat="1" hidden="1" x14ac:dyDescent="0.2">
      <c r="B177" s="64">
        <f>'Data Input 2'!B15</f>
        <v>0</v>
      </c>
      <c r="C177" s="81"/>
      <c r="D177" s="81">
        <f>IF('Data Input 2'!$C15="",0,IF('Data Input 2'!$S15&lt;D$169,'Data Input 2'!$O15*(1+expenditure_growth)^(D$169-'Data Input 2'!$S15-1),0))</f>
        <v>0</v>
      </c>
      <c r="E177" s="81">
        <f>IF('Data Input 2'!$C15="",0,IF('Data Input 2'!$S15&lt;E$169,'Data Input 2'!$O15*(1+expenditure_growth)^(E$169-'Data Input 2'!$S15-1),0))</f>
        <v>0</v>
      </c>
      <c r="F177" s="81">
        <f>IF('Data Input 2'!$C15="",0,IF('Data Input 2'!$S15&lt;F$169,'Data Input 2'!$O15*(1+expenditure_growth)^(F$169-'Data Input 2'!$S15-1),0))</f>
        <v>0</v>
      </c>
      <c r="G177" s="81">
        <f>IF('Data Input 2'!$C15="",0,IF('Data Input 2'!$S15&lt;G$169,'Data Input 2'!$O15*(1+expenditure_growth)^(G$169-'Data Input 2'!$S15-1),0))</f>
        <v>0</v>
      </c>
      <c r="H177" s="81">
        <f>IF('Data Input 2'!$C15="",0,IF('Data Input 2'!$S15&lt;H$169,'Data Input 2'!$O15*(1+expenditure_growth)^(H$169-'Data Input 2'!$S15-1),0))</f>
        <v>0</v>
      </c>
      <c r="I177" s="81">
        <f>IF('Data Input 2'!$C15="",0,IF('Data Input 2'!$S15&lt;I$169,'Data Input 2'!$O15*(1+expenditure_growth)^(I$169-'Data Input 2'!$S15-1),0))</f>
        <v>0</v>
      </c>
      <c r="J177" s="81">
        <f>IF('Data Input 2'!$C15="",0,IF('Data Input 2'!$S15&lt;J$169,'Data Input 2'!$O15*(1+expenditure_growth)^(J$169-'Data Input 2'!$S15-1),0))</f>
        <v>0</v>
      </c>
      <c r="K177" s="81">
        <f>IF('Data Input 2'!$C15="",0,IF('Data Input 2'!$S15&lt;K$169,'Data Input 2'!$O15*(1+expenditure_growth)^(K$169-'Data Input 2'!$S15-1),0))</f>
        <v>0</v>
      </c>
      <c r="L177" s="81">
        <f>IF('Data Input 2'!$C15="",0,IF('Data Input 2'!$S15&lt;L$169,'Data Input 2'!$O15*(1+expenditure_growth)^(L$169-'Data Input 2'!$S15-1),0))</f>
        <v>0</v>
      </c>
      <c r="M177" s="81">
        <f>IF('Data Input 2'!$C15="",0,IF('Data Input 2'!$S15&lt;M$169,'Data Input 2'!$O15*(1+expenditure_growth)^(M$169-'Data Input 2'!$S15-1),0))</f>
        <v>0</v>
      </c>
      <c r="N177" s="81">
        <f>IF('Data Input 2'!$C15="",0,IF('Data Input 2'!$S15&lt;N$169,'Data Input 2'!$O15*(1+expenditure_growth)^(N$169-'Data Input 2'!$S15-1),0))</f>
        <v>0</v>
      </c>
      <c r="O177" s="81">
        <f>IF('Data Input 2'!$C15="",0,IF('Data Input 2'!$S15&lt;O$169,'Data Input 2'!$O15*(1+expenditure_growth)^(O$169-'Data Input 2'!$S15-1),0))</f>
        <v>0</v>
      </c>
      <c r="P177" s="81">
        <f>IF('Data Input 2'!$C15="",0,IF('Data Input 2'!$S15&lt;P$169,'Data Input 2'!$O15*(1+expenditure_growth)^(P$169-'Data Input 2'!$S15-1),0))</f>
        <v>0</v>
      </c>
      <c r="Q177" s="81">
        <f>IF('Data Input 2'!$C15="",0,IF('Data Input 2'!$S15&lt;Q$169,'Data Input 2'!$O15*(1+expenditure_growth)^(Q$169-'Data Input 2'!$S15-1),0))</f>
        <v>0</v>
      </c>
      <c r="R177" s="81">
        <f>IF('Data Input 2'!$C15="",0,IF('Data Input 2'!$S15&lt;R$169,'Data Input 2'!$O15*(1+expenditure_growth)^(R$169-'Data Input 2'!$S15-1),0))</f>
        <v>0</v>
      </c>
      <c r="S177" s="81">
        <f>IF('Data Input 2'!$C15="",0,IF('Data Input 2'!$S15&lt;S$169,'Data Input 2'!$O15*(1+expenditure_growth)^(S$169-'Data Input 2'!$S15-1),0))</f>
        <v>0</v>
      </c>
      <c r="T177" s="81">
        <f>IF('Data Input 2'!$C15="",0,IF('Data Input 2'!$S15&lt;T$169,'Data Input 2'!$O15*(1+expenditure_growth)^(T$169-'Data Input 2'!$S15-1),0))</f>
        <v>0</v>
      </c>
      <c r="U177" s="81">
        <f>IF('Data Input 2'!$C15="",0,IF('Data Input 2'!$S15&lt;U$169,'Data Input 2'!$O15*(1+expenditure_growth)^(U$169-'Data Input 2'!$S15-1),0))</f>
        <v>0</v>
      </c>
      <c r="V177" s="81">
        <f>IF('Data Input 2'!$C15="",0,IF('Data Input 2'!$S15&lt;V$169,'Data Input 2'!$O15*(1+expenditure_growth)^(V$169-'Data Input 2'!$S15-1),0))</f>
        <v>0</v>
      </c>
      <c r="W177" s="81">
        <f>IF('Data Input 2'!$C15="",0,IF('Data Input 2'!$S15&lt;W$169,'Data Input 2'!$O15*(1+expenditure_growth)^(W$169-'Data Input 2'!$S15-1),0))</f>
        <v>0</v>
      </c>
      <c r="X177" s="81">
        <f>IF('Data Input 2'!$C15="",0,IF('Data Input 2'!$S15&lt;X$169,'Data Input 2'!$O15*(1+expenditure_growth)^(X$169-'Data Input 2'!$S15-1),0))</f>
        <v>0</v>
      </c>
      <c r="Y177" s="81">
        <f>IF('Data Input 2'!$C15="",0,IF('Data Input 2'!$S15&lt;Y$169,'Data Input 2'!$O15*(1+expenditure_growth)^(Y$169-'Data Input 2'!$S15-1),0))</f>
        <v>0</v>
      </c>
      <c r="Z177" s="132"/>
    </row>
    <row r="178" spans="2:26" s="64" customFormat="1" hidden="1" x14ac:dyDescent="0.2">
      <c r="B178" s="64">
        <f>'Data Input 2'!B16</f>
        <v>0</v>
      </c>
      <c r="C178" s="81"/>
      <c r="D178" s="81">
        <f>IF('Data Input 2'!$C16="",0,IF('Data Input 2'!$S16&lt;D$169,'Data Input 2'!$O16*(1+expenditure_growth)^(D$169-'Data Input 2'!$S16-1),0))</f>
        <v>0</v>
      </c>
      <c r="E178" s="81">
        <f>IF('Data Input 2'!$C16="",0,IF('Data Input 2'!$S16&lt;E$169,'Data Input 2'!$O16*(1+expenditure_growth)^(E$169-'Data Input 2'!$S16-1),0))</f>
        <v>0</v>
      </c>
      <c r="F178" s="81">
        <f>IF('Data Input 2'!$C16="",0,IF('Data Input 2'!$S16&lt;F$169,'Data Input 2'!$O16*(1+expenditure_growth)^(F$169-'Data Input 2'!$S16-1),0))</f>
        <v>0</v>
      </c>
      <c r="G178" s="81">
        <f>IF('Data Input 2'!$C16="",0,IF('Data Input 2'!$S16&lt;G$169,'Data Input 2'!$O16*(1+expenditure_growth)^(G$169-'Data Input 2'!$S16-1),0))</f>
        <v>0</v>
      </c>
      <c r="H178" s="81">
        <f>IF('Data Input 2'!$C16="",0,IF('Data Input 2'!$S16&lt;H$169,'Data Input 2'!$O16*(1+expenditure_growth)^(H$169-'Data Input 2'!$S16-1),0))</f>
        <v>0</v>
      </c>
      <c r="I178" s="81">
        <f>IF('Data Input 2'!$C16="",0,IF('Data Input 2'!$S16&lt;I$169,'Data Input 2'!$O16*(1+expenditure_growth)^(I$169-'Data Input 2'!$S16-1),0))</f>
        <v>0</v>
      </c>
      <c r="J178" s="81">
        <f>IF('Data Input 2'!$C16="",0,IF('Data Input 2'!$S16&lt;J$169,'Data Input 2'!$O16*(1+expenditure_growth)^(J$169-'Data Input 2'!$S16-1),0))</f>
        <v>0</v>
      </c>
      <c r="K178" s="81">
        <f>IF('Data Input 2'!$C16="",0,IF('Data Input 2'!$S16&lt;K$169,'Data Input 2'!$O16*(1+expenditure_growth)^(K$169-'Data Input 2'!$S16-1),0))</f>
        <v>0</v>
      </c>
      <c r="L178" s="81">
        <f>IF('Data Input 2'!$C16="",0,IF('Data Input 2'!$S16&lt;L$169,'Data Input 2'!$O16*(1+expenditure_growth)^(L$169-'Data Input 2'!$S16-1),0))</f>
        <v>0</v>
      </c>
      <c r="M178" s="81">
        <f>IF('Data Input 2'!$C16="",0,IF('Data Input 2'!$S16&lt;M$169,'Data Input 2'!$O16*(1+expenditure_growth)^(M$169-'Data Input 2'!$S16-1),0))</f>
        <v>0</v>
      </c>
      <c r="N178" s="81">
        <f>IF('Data Input 2'!$C16="",0,IF('Data Input 2'!$S16&lt;N$169,'Data Input 2'!$O16*(1+expenditure_growth)^(N$169-'Data Input 2'!$S16-1),0))</f>
        <v>0</v>
      </c>
      <c r="O178" s="81">
        <f>IF('Data Input 2'!$C16="",0,IF('Data Input 2'!$S16&lt;O$169,'Data Input 2'!$O16*(1+expenditure_growth)^(O$169-'Data Input 2'!$S16-1),0))</f>
        <v>0</v>
      </c>
      <c r="P178" s="81">
        <f>IF('Data Input 2'!$C16="",0,IF('Data Input 2'!$S16&lt;P$169,'Data Input 2'!$O16*(1+expenditure_growth)^(P$169-'Data Input 2'!$S16-1),0))</f>
        <v>0</v>
      </c>
      <c r="Q178" s="81">
        <f>IF('Data Input 2'!$C16="",0,IF('Data Input 2'!$S16&lt;Q$169,'Data Input 2'!$O16*(1+expenditure_growth)^(Q$169-'Data Input 2'!$S16-1),0))</f>
        <v>0</v>
      </c>
      <c r="R178" s="81">
        <f>IF('Data Input 2'!$C16="",0,IF('Data Input 2'!$S16&lt;R$169,'Data Input 2'!$O16*(1+expenditure_growth)^(R$169-'Data Input 2'!$S16-1),0))</f>
        <v>0</v>
      </c>
      <c r="S178" s="81">
        <f>IF('Data Input 2'!$C16="",0,IF('Data Input 2'!$S16&lt;S$169,'Data Input 2'!$O16*(1+expenditure_growth)^(S$169-'Data Input 2'!$S16-1),0))</f>
        <v>0</v>
      </c>
      <c r="T178" s="81">
        <f>IF('Data Input 2'!$C16="",0,IF('Data Input 2'!$S16&lt;T$169,'Data Input 2'!$O16*(1+expenditure_growth)^(T$169-'Data Input 2'!$S16-1),0))</f>
        <v>0</v>
      </c>
      <c r="U178" s="81">
        <f>IF('Data Input 2'!$C16="",0,IF('Data Input 2'!$S16&lt;U$169,'Data Input 2'!$O16*(1+expenditure_growth)^(U$169-'Data Input 2'!$S16-1),0))</f>
        <v>0</v>
      </c>
      <c r="V178" s="81">
        <f>IF('Data Input 2'!$C16="",0,IF('Data Input 2'!$S16&lt;V$169,'Data Input 2'!$O16*(1+expenditure_growth)^(V$169-'Data Input 2'!$S16-1),0))</f>
        <v>0</v>
      </c>
      <c r="W178" s="81">
        <f>IF('Data Input 2'!$C16="",0,IF('Data Input 2'!$S16&lt;W$169,'Data Input 2'!$O16*(1+expenditure_growth)^(W$169-'Data Input 2'!$S16-1),0))</f>
        <v>0</v>
      </c>
      <c r="X178" s="81">
        <f>IF('Data Input 2'!$C16="",0,IF('Data Input 2'!$S16&lt;X$169,'Data Input 2'!$O16*(1+expenditure_growth)^(X$169-'Data Input 2'!$S16-1),0))</f>
        <v>0</v>
      </c>
      <c r="Y178" s="81">
        <f>IF('Data Input 2'!$C16="",0,IF('Data Input 2'!$S16&lt;Y$169,'Data Input 2'!$O16*(1+expenditure_growth)^(Y$169-'Data Input 2'!$S16-1),0))</f>
        <v>0</v>
      </c>
      <c r="Z178" s="132"/>
    </row>
    <row r="179" spans="2:26" s="64" customFormat="1" hidden="1" x14ac:dyDescent="0.2">
      <c r="B179" s="64">
        <f>'Data Input 2'!B17</f>
        <v>0</v>
      </c>
      <c r="C179" s="81"/>
      <c r="D179" s="81">
        <f>IF('Data Input 2'!$C17="",0,IF('Data Input 2'!$S17&lt;D$169,'Data Input 2'!$O17*(1+expenditure_growth)^(D$169-'Data Input 2'!$S17-1),0))</f>
        <v>0</v>
      </c>
      <c r="E179" s="81">
        <f>IF('Data Input 2'!$C17="",0,IF('Data Input 2'!$S17&lt;E$169,'Data Input 2'!$O17*(1+expenditure_growth)^(E$169-'Data Input 2'!$S17-1),0))</f>
        <v>0</v>
      </c>
      <c r="F179" s="81">
        <f>IF('Data Input 2'!$C17="",0,IF('Data Input 2'!$S17&lt;F$169,'Data Input 2'!$O17*(1+expenditure_growth)^(F$169-'Data Input 2'!$S17-1),0))</f>
        <v>0</v>
      </c>
      <c r="G179" s="81">
        <f>IF('Data Input 2'!$C17="",0,IF('Data Input 2'!$S17&lt;G$169,'Data Input 2'!$O17*(1+expenditure_growth)^(G$169-'Data Input 2'!$S17-1),0))</f>
        <v>0</v>
      </c>
      <c r="H179" s="81">
        <f>IF('Data Input 2'!$C17="",0,IF('Data Input 2'!$S17&lt;H$169,'Data Input 2'!$O17*(1+expenditure_growth)^(H$169-'Data Input 2'!$S17-1),0))</f>
        <v>0</v>
      </c>
      <c r="I179" s="81">
        <f>IF('Data Input 2'!$C17="",0,IF('Data Input 2'!$S17&lt;I$169,'Data Input 2'!$O17*(1+expenditure_growth)^(I$169-'Data Input 2'!$S17-1),0))</f>
        <v>0</v>
      </c>
      <c r="J179" s="81">
        <f>IF('Data Input 2'!$C17="",0,IF('Data Input 2'!$S17&lt;J$169,'Data Input 2'!$O17*(1+expenditure_growth)^(J$169-'Data Input 2'!$S17-1),0))</f>
        <v>0</v>
      </c>
      <c r="K179" s="81">
        <f>IF('Data Input 2'!$C17="",0,IF('Data Input 2'!$S17&lt;K$169,'Data Input 2'!$O17*(1+expenditure_growth)^(K$169-'Data Input 2'!$S17-1),0))</f>
        <v>0</v>
      </c>
      <c r="L179" s="81">
        <f>IF('Data Input 2'!$C17="",0,IF('Data Input 2'!$S17&lt;L$169,'Data Input 2'!$O17*(1+expenditure_growth)^(L$169-'Data Input 2'!$S17-1),0))</f>
        <v>0</v>
      </c>
      <c r="M179" s="81">
        <f>IF('Data Input 2'!$C17="",0,IF('Data Input 2'!$S17&lt;M$169,'Data Input 2'!$O17*(1+expenditure_growth)^(M$169-'Data Input 2'!$S17-1),0))</f>
        <v>0</v>
      </c>
      <c r="N179" s="81">
        <f>IF('Data Input 2'!$C17="",0,IF('Data Input 2'!$S17&lt;N$169,'Data Input 2'!$O17*(1+expenditure_growth)^(N$169-'Data Input 2'!$S17-1),0))</f>
        <v>0</v>
      </c>
      <c r="O179" s="81">
        <f>IF('Data Input 2'!$C17="",0,IF('Data Input 2'!$S17&lt;O$169,'Data Input 2'!$O17*(1+expenditure_growth)^(O$169-'Data Input 2'!$S17-1),0))</f>
        <v>0</v>
      </c>
      <c r="P179" s="81">
        <f>IF('Data Input 2'!$C17="",0,IF('Data Input 2'!$S17&lt;P$169,'Data Input 2'!$O17*(1+expenditure_growth)^(P$169-'Data Input 2'!$S17-1),0))</f>
        <v>0</v>
      </c>
      <c r="Q179" s="81">
        <f>IF('Data Input 2'!$C17="",0,IF('Data Input 2'!$S17&lt;Q$169,'Data Input 2'!$O17*(1+expenditure_growth)^(Q$169-'Data Input 2'!$S17-1),0))</f>
        <v>0</v>
      </c>
      <c r="R179" s="81">
        <f>IF('Data Input 2'!$C17="",0,IF('Data Input 2'!$S17&lt;R$169,'Data Input 2'!$O17*(1+expenditure_growth)^(R$169-'Data Input 2'!$S17-1),0))</f>
        <v>0</v>
      </c>
      <c r="S179" s="81">
        <f>IF('Data Input 2'!$C17="",0,IF('Data Input 2'!$S17&lt;S$169,'Data Input 2'!$O17*(1+expenditure_growth)^(S$169-'Data Input 2'!$S17-1),0))</f>
        <v>0</v>
      </c>
      <c r="T179" s="81">
        <f>IF('Data Input 2'!$C17="",0,IF('Data Input 2'!$S17&lt;T$169,'Data Input 2'!$O17*(1+expenditure_growth)^(T$169-'Data Input 2'!$S17-1),0))</f>
        <v>0</v>
      </c>
      <c r="U179" s="81">
        <f>IF('Data Input 2'!$C17="",0,IF('Data Input 2'!$S17&lt;U$169,'Data Input 2'!$O17*(1+expenditure_growth)^(U$169-'Data Input 2'!$S17-1),0))</f>
        <v>0</v>
      </c>
      <c r="V179" s="81">
        <f>IF('Data Input 2'!$C17="",0,IF('Data Input 2'!$S17&lt;V$169,'Data Input 2'!$O17*(1+expenditure_growth)^(V$169-'Data Input 2'!$S17-1),0))</f>
        <v>0</v>
      </c>
      <c r="W179" s="81">
        <f>IF('Data Input 2'!$C17="",0,IF('Data Input 2'!$S17&lt;W$169,'Data Input 2'!$O17*(1+expenditure_growth)^(W$169-'Data Input 2'!$S17-1),0))</f>
        <v>0</v>
      </c>
      <c r="X179" s="81">
        <f>IF('Data Input 2'!$C17="",0,IF('Data Input 2'!$S17&lt;X$169,'Data Input 2'!$O17*(1+expenditure_growth)^(X$169-'Data Input 2'!$S17-1),0))</f>
        <v>0</v>
      </c>
      <c r="Y179" s="81">
        <f>IF('Data Input 2'!$C17="",0,IF('Data Input 2'!$S17&lt;Y$169,'Data Input 2'!$O17*(1+expenditure_growth)^(Y$169-'Data Input 2'!$S17-1),0))</f>
        <v>0</v>
      </c>
      <c r="Z179" s="132"/>
    </row>
    <row r="180" spans="2:26" s="64" customFormat="1" hidden="1" x14ac:dyDescent="0.2">
      <c r="B180" s="64">
        <f>'Data Input 2'!B18</f>
        <v>0</v>
      </c>
      <c r="C180" s="81"/>
      <c r="D180" s="81">
        <f>IF('Data Input 2'!$C18="",0,IF('Data Input 2'!$S18&lt;D$169,'Data Input 2'!$O18*(1+expenditure_growth)^(D$169-'Data Input 2'!$S18-1),0))</f>
        <v>0</v>
      </c>
      <c r="E180" s="81">
        <f>IF('Data Input 2'!$C18="",0,IF('Data Input 2'!$S18&lt;E$169,'Data Input 2'!$O18*(1+expenditure_growth)^(E$169-'Data Input 2'!$S18-1),0))</f>
        <v>0</v>
      </c>
      <c r="F180" s="81">
        <f>IF('Data Input 2'!$C18="",0,IF('Data Input 2'!$S18&lt;F$169,'Data Input 2'!$O18*(1+expenditure_growth)^(F$169-'Data Input 2'!$S18-1),0))</f>
        <v>0</v>
      </c>
      <c r="G180" s="81">
        <f>IF('Data Input 2'!$C18="",0,IF('Data Input 2'!$S18&lt;G$169,'Data Input 2'!$O18*(1+expenditure_growth)^(G$169-'Data Input 2'!$S18-1),0))</f>
        <v>0</v>
      </c>
      <c r="H180" s="81">
        <f>IF('Data Input 2'!$C18="",0,IF('Data Input 2'!$S18&lt;H$169,'Data Input 2'!$O18*(1+expenditure_growth)^(H$169-'Data Input 2'!$S18-1),0))</f>
        <v>0</v>
      </c>
      <c r="I180" s="81">
        <f>IF('Data Input 2'!$C18="",0,IF('Data Input 2'!$S18&lt;I$169,'Data Input 2'!$O18*(1+expenditure_growth)^(I$169-'Data Input 2'!$S18-1),0))</f>
        <v>0</v>
      </c>
      <c r="J180" s="81">
        <f>IF('Data Input 2'!$C18="",0,IF('Data Input 2'!$S18&lt;J$169,'Data Input 2'!$O18*(1+expenditure_growth)^(J$169-'Data Input 2'!$S18-1),0))</f>
        <v>0</v>
      </c>
      <c r="K180" s="81">
        <f>IF('Data Input 2'!$C18="",0,IF('Data Input 2'!$S18&lt;K$169,'Data Input 2'!$O18*(1+expenditure_growth)^(K$169-'Data Input 2'!$S18-1),0))</f>
        <v>0</v>
      </c>
      <c r="L180" s="81">
        <f>IF('Data Input 2'!$C18="",0,IF('Data Input 2'!$S18&lt;L$169,'Data Input 2'!$O18*(1+expenditure_growth)^(L$169-'Data Input 2'!$S18-1),0))</f>
        <v>0</v>
      </c>
      <c r="M180" s="81">
        <f>IF('Data Input 2'!$C18="",0,IF('Data Input 2'!$S18&lt;M$169,'Data Input 2'!$O18*(1+expenditure_growth)^(M$169-'Data Input 2'!$S18-1),0))</f>
        <v>0</v>
      </c>
      <c r="N180" s="81">
        <f>IF('Data Input 2'!$C18="",0,IF('Data Input 2'!$S18&lt;N$169,'Data Input 2'!$O18*(1+expenditure_growth)^(N$169-'Data Input 2'!$S18-1),0))</f>
        <v>0</v>
      </c>
      <c r="O180" s="81">
        <f>IF('Data Input 2'!$C18="",0,IF('Data Input 2'!$S18&lt;O$169,'Data Input 2'!$O18*(1+expenditure_growth)^(O$169-'Data Input 2'!$S18-1),0))</f>
        <v>0</v>
      </c>
      <c r="P180" s="81">
        <f>IF('Data Input 2'!$C18="",0,IF('Data Input 2'!$S18&lt;P$169,'Data Input 2'!$O18*(1+expenditure_growth)^(P$169-'Data Input 2'!$S18-1),0))</f>
        <v>0</v>
      </c>
      <c r="Q180" s="81">
        <f>IF('Data Input 2'!$C18="",0,IF('Data Input 2'!$S18&lt;Q$169,'Data Input 2'!$O18*(1+expenditure_growth)^(Q$169-'Data Input 2'!$S18-1),0))</f>
        <v>0</v>
      </c>
      <c r="R180" s="81">
        <f>IF('Data Input 2'!$C18="",0,IF('Data Input 2'!$S18&lt;R$169,'Data Input 2'!$O18*(1+expenditure_growth)^(R$169-'Data Input 2'!$S18-1),0))</f>
        <v>0</v>
      </c>
      <c r="S180" s="81">
        <f>IF('Data Input 2'!$C18="",0,IF('Data Input 2'!$S18&lt;S$169,'Data Input 2'!$O18*(1+expenditure_growth)^(S$169-'Data Input 2'!$S18-1),0))</f>
        <v>0</v>
      </c>
      <c r="T180" s="81">
        <f>IF('Data Input 2'!$C18="",0,IF('Data Input 2'!$S18&lt;T$169,'Data Input 2'!$O18*(1+expenditure_growth)^(T$169-'Data Input 2'!$S18-1),0))</f>
        <v>0</v>
      </c>
      <c r="U180" s="81">
        <f>IF('Data Input 2'!$C18="",0,IF('Data Input 2'!$S18&lt;U$169,'Data Input 2'!$O18*(1+expenditure_growth)^(U$169-'Data Input 2'!$S18-1),0))</f>
        <v>0</v>
      </c>
      <c r="V180" s="81">
        <f>IF('Data Input 2'!$C18="",0,IF('Data Input 2'!$S18&lt;V$169,'Data Input 2'!$O18*(1+expenditure_growth)^(V$169-'Data Input 2'!$S18-1),0))</f>
        <v>0</v>
      </c>
      <c r="W180" s="81">
        <f>IF('Data Input 2'!$C18="",0,IF('Data Input 2'!$S18&lt;W$169,'Data Input 2'!$O18*(1+expenditure_growth)^(W$169-'Data Input 2'!$S18-1),0))</f>
        <v>0</v>
      </c>
      <c r="X180" s="81">
        <f>IF('Data Input 2'!$C18="",0,IF('Data Input 2'!$S18&lt;X$169,'Data Input 2'!$O18*(1+expenditure_growth)^(X$169-'Data Input 2'!$S18-1),0))</f>
        <v>0</v>
      </c>
      <c r="Y180" s="81">
        <f>IF('Data Input 2'!$C18="",0,IF('Data Input 2'!$S18&lt;Y$169,'Data Input 2'!$O18*(1+expenditure_growth)^(Y$169-'Data Input 2'!$S18-1),0))</f>
        <v>0</v>
      </c>
      <c r="Z180" s="132"/>
    </row>
    <row r="181" spans="2:26" s="64" customFormat="1" hidden="1" x14ac:dyDescent="0.2">
      <c r="B181" s="64">
        <f>'Data Input 2'!B19</f>
        <v>0</v>
      </c>
      <c r="C181" s="81"/>
      <c r="D181" s="81">
        <f>IF('Data Input 2'!$C19="",0,IF('Data Input 2'!$S19&lt;D$169,'Data Input 2'!$O19*(1+expenditure_growth)^(D$169-'Data Input 2'!$S19-1),0))</f>
        <v>0</v>
      </c>
      <c r="E181" s="81">
        <f>IF('Data Input 2'!$C19="",0,IF('Data Input 2'!$S19&lt;E$169,'Data Input 2'!$O19*(1+expenditure_growth)^(E$169-'Data Input 2'!$S19-1),0))</f>
        <v>0</v>
      </c>
      <c r="F181" s="81">
        <f>IF('Data Input 2'!$C19="",0,IF('Data Input 2'!$S19&lt;F$169,'Data Input 2'!$O19*(1+expenditure_growth)^(F$169-'Data Input 2'!$S19-1),0))</f>
        <v>0</v>
      </c>
      <c r="G181" s="81">
        <f>IF('Data Input 2'!$C19="",0,IF('Data Input 2'!$S19&lt;G$169,'Data Input 2'!$O19*(1+expenditure_growth)^(G$169-'Data Input 2'!$S19-1),0))</f>
        <v>0</v>
      </c>
      <c r="H181" s="81">
        <f>IF('Data Input 2'!$C19="",0,IF('Data Input 2'!$S19&lt;H$169,'Data Input 2'!$O19*(1+expenditure_growth)^(H$169-'Data Input 2'!$S19-1),0))</f>
        <v>0</v>
      </c>
      <c r="I181" s="81">
        <f>IF('Data Input 2'!$C19="",0,IF('Data Input 2'!$S19&lt;I$169,'Data Input 2'!$O19*(1+expenditure_growth)^(I$169-'Data Input 2'!$S19-1),0))</f>
        <v>0</v>
      </c>
      <c r="J181" s="81">
        <f>IF('Data Input 2'!$C19="",0,IF('Data Input 2'!$S19&lt;J$169,'Data Input 2'!$O19*(1+expenditure_growth)^(J$169-'Data Input 2'!$S19-1),0))</f>
        <v>0</v>
      </c>
      <c r="K181" s="81">
        <f>IF('Data Input 2'!$C19="",0,IF('Data Input 2'!$S19&lt;K$169,'Data Input 2'!$O19*(1+expenditure_growth)^(K$169-'Data Input 2'!$S19-1),0))</f>
        <v>0</v>
      </c>
      <c r="L181" s="81">
        <f>IF('Data Input 2'!$C19="",0,IF('Data Input 2'!$S19&lt;L$169,'Data Input 2'!$O19*(1+expenditure_growth)^(L$169-'Data Input 2'!$S19-1),0))</f>
        <v>0</v>
      </c>
      <c r="M181" s="81">
        <f>IF('Data Input 2'!$C19="",0,IF('Data Input 2'!$S19&lt;M$169,'Data Input 2'!$O19*(1+expenditure_growth)^(M$169-'Data Input 2'!$S19-1),0))</f>
        <v>0</v>
      </c>
      <c r="N181" s="81">
        <f>IF('Data Input 2'!$C19="",0,IF('Data Input 2'!$S19&lt;N$169,'Data Input 2'!$O19*(1+expenditure_growth)^(N$169-'Data Input 2'!$S19-1),0))</f>
        <v>0</v>
      </c>
      <c r="O181" s="81">
        <f>IF('Data Input 2'!$C19="",0,IF('Data Input 2'!$S19&lt;O$169,'Data Input 2'!$O19*(1+expenditure_growth)^(O$169-'Data Input 2'!$S19-1),0))</f>
        <v>0</v>
      </c>
      <c r="P181" s="81">
        <f>IF('Data Input 2'!$C19="",0,IF('Data Input 2'!$S19&lt;P$169,'Data Input 2'!$O19*(1+expenditure_growth)^(P$169-'Data Input 2'!$S19-1),0))</f>
        <v>0</v>
      </c>
      <c r="Q181" s="81">
        <f>IF('Data Input 2'!$C19="",0,IF('Data Input 2'!$S19&lt;Q$169,'Data Input 2'!$O19*(1+expenditure_growth)^(Q$169-'Data Input 2'!$S19-1),0))</f>
        <v>0</v>
      </c>
      <c r="R181" s="81">
        <f>IF('Data Input 2'!$C19="",0,IF('Data Input 2'!$S19&lt;R$169,'Data Input 2'!$O19*(1+expenditure_growth)^(R$169-'Data Input 2'!$S19-1),0))</f>
        <v>0</v>
      </c>
      <c r="S181" s="81">
        <f>IF('Data Input 2'!$C19="",0,IF('Data Input 2'!$S19&lt;S$169,'Data Input 2'!$O19*(1+expenditure_growth)^(S$169-'Data Input 2'!$S19-1),0))</f>
        <v>0</v>
      </c>
      <c r="T181" s="81">
        <f>IF('Data Input 2'!$C19="",0,IF('Data Input 2'!$S19&lt;T$169,'Data Input 2'!$O19*(1+expenditure_growth)^(T$169-'Data Input 2'!$S19-1),0))</f>
        <v>0</v>
      </c>
      <c r="U181" s="81">
        <f>IF('Data Input 2'!$C19="",0,IF('Data Input 2'!$S19&lt;U$169,'Data Input 2'!$O19*(1+expenditure_growth)^(U$169-'Data Input 2'!$S19-1),0))</f>
        <v>0</v>
      </c>
      <c r="V181" s="81">
        <f>IF('Data Input 2'!$C19="",0,IF('Data Input 2'!$S19&lt;V$169,'Data Input 2'!$O19*(1+expenditure_growth)^(V$169-'Data Input 2'!$S19-1),0))</f>
        <v>0</v>
      </c>
      <c r="W181" s="81">
        <f>IF('Data Input 2'!$C19="",0,IF('Data Input 2'!$S19&lt;W$169,'Data Input 2'!$O19*(1+expenditure_growth)^(W$169-'Data Input 2'!$S19-1),0))</f>
        <v>0</v>
      </c>
      <c r="X181" s="81">
        <f>IF('Data Input 2'!$C19="",0,IF('Data Input 2'!$S19&lt;X$169,'Data Input 2'!$O19*(1+expenditure_growth)^(X$169-'Data Input 2'!$S19-1),0))</f>
        <v>0</v>
      </c>
      <c r="Y181" s="81">
        <f>IF('Data Input 2'!$C19="",0,IF('Data Input 2'!$S19&lt;Y$169,'Data Input 2'!$O19*(1+expenditure_growth)^(Y$169-'Data Input 2'!$S19-1),0))</f>
        <v>0</v>
      </c>
      <c r="Z181" s="132"/>
    </row>
    <row r="182" spans="2:26" s="64" customFormat="1" hidden="1" x14ac:dyDescent="0.2">
      <c r="B182" s="64">
        <f>'Data Input 2'!B20</f>
        <v>0</v>
      </c>
      <c r="C182" s="81"/>
      <c r="D182" s="81">
        <f>IF('Data Input 2'!$C20="",0,IF('Data Input 2'!$S20&lt;D$169,'Data Input 2'!$O20*(1+expenditure_growth)^(D$169-'Data Input 2'!$S20-1),0))</f>
        <v>0</v>
      </c>
      <c r="E182" s="81">
        <f>IF('Data Input 2'!$C20="",0,IF('Data Input 2'!$S20&lt;E$169,'Data Input 2'!$O20*(1+expenditure_growth)^(E$169-'Data Input 2'!$S20-1),0))</f>
        <v>0</v>
      </c>
      <c r="F182" s="81">
        <f>IF('Data Input 2'!$C20="",0,IF('Data Input 2'!$S20&lt;F$169,'Data Input 2'!$O20*(1+expenditure_growth)^(F$169-'Data Input 2'!$S20-1),0))</f>
        <v>0</v>
      </c>
      <c r="G182" s="81">
        <f>IF('Data Input 2'!$C20="",0,IF('Data Input 2'!$S20&lt;G$169,'Data Input 2'!$O20*(1+expenditure_growth)^(G$169-'Data Input 2'!$S20-1),0))</f>
        <v>0</v>
      </c>
      <c r="H182" s="81">
        <f>IF('Data Input 2'!$C20="",0,IF('Data Input 2'!$S20&lt;H$169,'Data Input 2'!$O20*(1+expenditure_growth)^(H$169-'Data Input 2'!$S20-1),0))</f>
        <v>0</v>
      </c>
      <c r="I182" s="81">
        <f>IF('Data Input 2'!$C20="",0,IF('Data Input 2'!$S20&lt;I$169,'Data Input 2'!$O20*(1+expenditure_growth)^(I$169-'Data Input 2'!$S20-1),0))</f>
        <v>0</v>
      </c>
      <c r="J182" s="81">
        <f>IF('Data Input 2'!$C20="",0,IF('Data Input 2'!$S20&lt;J$169,'Data Input 2'!$O20*(1+expenditure_growth)^(J$169-'Data Input 2'!$S20-1),0))</f>
        <v>0</v>
      </c>
      <c r="K182" s="81">
        <f>IF('Data Input 2'!$C20="",0,IF('Data Input 2'!$S20&lt;K$169,'Data Input 2'!$O20*(1+expenditure_growth)^(K$169-'Data Input 2'!$S20-1),0))</f>
        <v>0</v>
      </c>
      <c r="L182" s="81">
        <f>IF('Data Input 2'!$C20="",0,IF('Data Input 2'!$S20&lt;L$169,'Data Input 2'!$O20*(1+expenditure_growth)^(L$169-'Data Input 2'!$S20-1),0))</f>
        <v>0</v>
      </c>
      <c r="M182" s="81">
        <f>IF('Data Input 2'!$C20="",0,IF('Data Input 2'!$S20&lt;M$169,'Data Input 2'!$O20*(1+expenditure_growth)^(M$169-'Data Input 2'!$S20-1),0))</f>
        <v>0</v>
      </c>
      <c r="N182" s="81">
        <f>IF('Data Input 2'!$C20="",0,IF('Data Input 2'!$S20&lt;N$169,'Data Input 2'!$O20*(1+expenditure_growth)^(N$169-'Data Input 2'!$S20-1),0))</f>
        <v>0</v>
      </c>
      <c r="O182" s="81">
        <f>IF('Data Input 2'!$C20="",0,IF('Data Input 2'!$S20&lt;O$169,'Data Input 2'!$O20*(1+expenditure_growth)^(O$169-'Data Input 2'!$S20-1),0))</f>
        <v>0</v>
      </c>
      <c r="P182" s="81">
        <f>IF('Data Input 2'!$C20="",0,IF('Data Input 2'!$S20&lt;P$169,'Data Input 2'!$O20*(1+expenditure_growth)^(P$169-'Data Input 2'!$S20-1),0))</f>
        <v>0</v>
      </c>
      <c r="Q182" s="81">
        <f>IF('Data Input 2'!$C20="",0,IF('Data Input 2'!$S20&lt;Q$169,'Data Input 2'!$O20*(1+expenditure_growth)^(Q$169-'Data Input 2'!$S20-1),0))</f>
        <v>0</v>
      </c>
      <c r="R182" s="81">
        <f>IF('Data Input 2'!$C20="",0,IF('Data Input 2'!$S20&lt;R$169,'Data Input 2'!$O20*(1+expenditure_growth)^(R$169-'Data Input 2'!$S20-1),0))</f>
        <v>0</v>
      </c>
      <c r="S182" s="81">
        <f>IF('Data Input 2'!$C20="",0,IF('Data Input 2'!$S20&lt;S$169,'Data Input 2'!$O20*(1+expenditure_growth)^(S$169-'Data Input 2'!$S20-1),0))</f>
        <v>0</v>
      </c>
      <c r="T182" s="81">
        <f>IF('Data Input 2'!$C20="",0,IF('Data Input 2'!$S20&lt;T$169,'Data Input 2'!$O20*(1+expenditure_growth)^(T$169-'Data Input 2'!$S20-1),0))</f>
        <v>0</v>
      </c>
      <c r="U182" s="81">
        <f>IF('Data Input 2'!$C20="",0,IF('Data Input 2'!$S20&lt;U$169,'Data Input 2'!$O20*(1+expenditure_growth)^(U$169-'Data Input 2'!$S20-1),0))</f>
        <v>0</v>
      </c>
      <c r="V182" s="81">
        <f>IF('Data Input 2'!$C20="",0,IF('Data Input 2'!$S20&lt;V$169,'Data Input 2'!$O20*(1+expenditure_growth)^(V$169-'Data Input 2'!$S20-1),0))</f>
        <v>0</v>
      </c>
      <c r="W182" s="81">
        <f>IF('Data Input 2'!$C20="",0,IF('Data Input 2'!$S20&lt;W$169,'Data Input 2'!$O20*(1+expenditure_growth)^(W$169-'Data Input 2'!$S20-1),0))</f>
        <v>0</v>
      </c>
      <c r="X182" s="81">
        <f>IF('Data Input 2'!$C20="",0,IF('Data Input 2'!$S20&lt;X$169,'Data Input 2'!$O20*(1+expenditure_growth)^(X$169-'Data Input 2'!$S20-1),0))</f>
        <v>0</v>
      </c>
      <c r="Y182" s="81">
        <f>IF('Data Input 2'!$C20="",0,IF('Data Input 2'!$S20&lt;Y$169,'Data Input 2'!$O20*(1+expenditure_growth)^(Y$169-'Data Input 2'!$S20-1),0))</f>
        <v>0</v>
      </c>
      <c r="Z182" s="132"/>
    </row>
    <row r="183" spans="2:26" s="64" customFormat="1" hidden="1" x14ac:dyDescent="0.2">
      <c r="B183" s="64">
        <f>'Data Input 2'!B21</f>
        <v>0</v>
      </c>
      <c r="C183" s="81"/>
      <c r="D183" s="81">
        <f>IF('Data Input 2'!$C21="",0,IF('Data Input 2'!$S21&lt;D$169,'Data Input 2'!$O21*(1+expenditure_growth)^(D$169-'Data Input 2'!$S21-1),0))</f>
        <v>0</v>
      </c>
      <c r="E183" s="81">
        <f>IF('Data Input 2'!$C21="",0,IF('Data Input 2'!$S21&lt;E$169,'Data Input 2'!$O21*(1+expenditure_growth)^(E$169-'Data Input 2'!$S21-1),0))</f>
        <v>0</v>
      </c>
      <c r="F183" s="81">
        <f>IF('Data Input 2'!$C21="",0,IF('Data Input 2'!$S21&lt;F$169,'Data Input 2'!$O21*(1+expenditure_growth)^(F$169-'Data Input 2'!$S21-1),0))</f>
        <v>0</v>
      </c>
      <c r="G183" s="81">
        <f>IF('Data Input 2'!$C21="",0,IF('Data Input 2'!$S21&lt;G$169,'Data Input 2'!$O21*(1+expenditure_growth)^(G$169-'Data Input 2'!$S21-1),0))</f>
        <v>0</v>
      </c>
      <c r="H183" s="81">
        <f>IF('Data Input 2'!$C21="",0,IF('Data Input 2'!$S21&lt;H$169,'Data Input 2'!$O21*(1+expenditure_growth)^(H$169-'Data Input 2'!$S21-1),0))</f>
        <v>0</v>
      </c>
      <c r="I183" s="81">
        <f>IF('Data Input 2'!$C21="",0,IF('Data Input 2'!$S21&lt;I$169,'Data Input 2'!$O21*(1+expenditure_growth)^(I$169-'Data Input 2'!$S21-1),0))</f>
        <v>0</v>
      </c>
      <c r="J183" s="81">
        <f>IF('Data Input 2'!$C21="",0,IF('Data Input 2'!$S21&lt;J$169,'Data Input 2'!$O21*(1+expenditure_growth)^(J$169-'Data Input 2'!$S21-1),0))</f>
        <v>0</v>
      </c>
      <c r="K183" s="81">
        <f>IF('Data Input 2'!$C21="",0,IF('Data Input 2'!$S21&lt;K$169,'Data Input 2'!$O21*(1+expenditure_growth)^(K$169-'Data Input 2'!$S21-1),0))</f>
        <v>0</v>
      </c>
      <c r="L183" s="81">
        <f>IF('Data Input 2'!$C21="",0,IF('Data Input 2'!$S21&lt;L$169,'Data Input 2'!$O21*(1+expenditure_growth)^(L$169-'Data Input 2'!$S21-1),0))</f>
        <v>0</v>
      </c>
      <c r="M183" s="81">
        <f>IF('Data Input 2'!$C21="",0,IF('Data Input 2'!$S21&lt;M$169,'Data Input 2'!$O21*(1+expenditure_growth)^(M$169-'Data Input 2'!$S21-1),0))</f>
        <v>0</v>
      </c>
      <c r="N183" s="81">
        <f>IF('Data Input 2'!$C21="",0,IF('Data Input 2'!$S21&lt;N$169,'Data Input 2'!$O21*(1+expenditure_growth)^(N$169-'Data Input 2'!$S21-1),0))</f>
        <v>0</v>
      </c>
      <c r="O183" s="81">
        <f>IF('Data Input 2'!$C21="",0,IF('Data Input 2'!$S21&lt;O$169,'Data Input 2'!$O21*(1+expenditure_growth)^(O$169-'Data Input 2'!$S21-1),0))</f>
        <v>0</v>
      </c>
      <c r="P183" s="81">
        <f>IF('Data Input 2'!$C21="",0,IF('Data Input 2'!$S21&lt;P$169,'Data Input 2'!$O21*(1+expenditure_growth)^(P$169-'Data Input 2'!$S21-1),0))</f>
        <v>0</v>
      </c>
      <c r="Q183" s="81">
        <f>IF('Data Input 2'!$C21="",0,IF('Data Input 2'!$S21&lt;Q$169,'Data Input 2'!$O21*(1+expenditure_growth)^(Q$169-'Data Input 2'!$S21-1),0))</f>
        <v>0</v>
      </c>
      <c r="R183" s="81">
        <f>IF('Data Input 2'!$C21="",0,IF('Data Input 2'!$S21&lt;R$169,'Data Input 2'!$O21*(1+expenditure_growth)^(R$169-'Data Input 2'!$S21-1),0))</f>
        <v>0</v>
      </c>
      <c r="S183" s="81">
        <f>IF('Data Input 2'!$C21="",0,IF('Data Input 2'!$S21&lt;S$169,'Data Input 2'!$O21*(1+expenditure_growth)^(S$169-'Data Input 2'!$S21-1),0))</f>
        <v>0</v>
      </c>
      <c r="T183" s="81">
        <f>IF('Data Input 2'!$C21="",0,IF('Data Input 2'!$S21&lt;T$169,'Data Input 2'!$O21*(1+expenditure_growth)^(T$169-'Data Input 2'!$S21-1),0))</f>
        <v>0</v>
      </c>
      <c r="U183" s="81">
        <f>IF('Data Input 2'!$C21="",0,IF('Data Input 2'!$S21&lt;U$169,'Data Input 2'!$O21*(1+expenditure_growth)^(U$169-'Data Input 2'!$S21-1),0))</f>
        <v>0</v>
      </c>
      <c r="V183" s="81">
        <f>IF('Data Input 2'!$C21="",0,IF('Data Input 2'!$S21&lt;V$169,'Data Input 2'!$O21*(1+expenditure_growth)^(V$169-'Data Input 2'!$S21-1),0))</f>
        <v>0</v>
      </c>
      <c r="W183" s="81">
        <f>IF('Data Input 2'!$C21="",0,IF('Data Input 2'!$S21&lt;W$169,'Data Input 2'!$O21*(1+expenditure_growth)^(W$169-'Data Input 2'!$S21-1),0))</f>
        <v>0</v>
      </c>
      <c r="X183" s="81">
        <f>IF('Data Input 2'!$C21="",0,IF('Data Input 2'!$S21&lt;X$169,'Data Input 2'!$O21*(1+expenditure_growth)^(X$169-'Data Input 2'!$S21-1),0))</f>
        <v>0</v>
      </c>
      <c r="Y183" s="81">
        <f>IF('Data Input 2'!$C21="",0,IF('Data Input 2'!$S21&lt;Y$169,'Data Input 2'!$O21*(1+expenditure_growth)^(Y$169-'Data Input 2'!$S21-1),0))</f>
        <v>0</v>
      </c>
      <c r="Z183" s="132"/>
    </row>
    <row r="184" spans="2:26" s="64" customFormat="1" hidden="1" x14ac:dyDescent="0.2">
      <c r="B184" s="64">
        <f>'Data Input 2'!B22</f>
        <v>0</v>
      </c>
      <c r="C184" s="81"/>
      <c r="D184" s="81">
        <f>IF('Data Input 2'!$C22="",0,IF('Data Input 2'!$S22&lt;D$169,'Data Input 2'!$O22*(1+expenditure_growth)^(D$169-'Data Input 2'!$S22-1),0))</f>
        <v>0</v>
      </c>
      <c r="E184" s="81">
        <f>IF('Data Input 2'!$C22="",0,IF('Data Input 2'!$S22&lt;E$169,'Data Input 2'!$O22*(1+expenditure_growth)^(E$169-'Data Input 2'!$S22-1),0))</f>
        <v>0</v>
      </c>
      <c r="F184" s="81">
        <f>IF('Data Input 2'!$C22="",0,IF('Data Input 2'!$S22&lt;F$169,'Data Input 2'!$O22*(1+expenditure_growth)^(F$169-'Data Input 2'!$S22-1),0))</f>
        <v>0</v>
      </c>
      <c r="G184" s="81">
        <f>IF('Data Input 2'!$C22="",0,IF('Data Input 2'!$S22&lt;G$169,'Data Input 2'!$O22*(1+expenditure_growth)^(G$169-'Data Input 2'!$S22-1),0))</f>
        <v>0</v>
      </c>
      <c r="H184" s="81">
        <f>IF('Data Input 2'!$C22="",0,IF('Data Input 2'!$S22&lt;H$169,'Data Input 2'!$O22*(1+expenditure_growth)^(H$169-'Data Input 2'!$S22-1),0))</f>
        <v>0</v>
      </c>
      <c r="I184" s="81">
        <f>IF('Data Input 2'!$C22="",0,IF('Data Input 2'!$S22&lt;I$169,'Data Input 2'!$O22*(1+expenditure_growth)^(I$169-'Data Input 2'!$S22-1),0))</f>
        <v>0</v>
      </c>
      <c r="J184" s="81">
        <f>IF('Data Input 2'!$C22="",0,IF('Data Input 2'!$S22&lt;J$169,'Data Input 2'!$O22*(1+expenditure_growth)^(J$169-'Data Input 2'!$S22-1),0))</f>
        <v>0</v>
      </c>
      <c r="K184" s="81">
        <f>IF('Data Input 2'!$C22="",0,IF('Data Input 2'!$S22&lt;K$169,'Data Input 2'!$O22*(1+expenditure_growth)^(K$169-'Data Input 2'!$S22-1),0))</f>
        <v>0</v>
      </c>
      <c r="L184" s="81">
        <f>IF('Data Input 2'!$C22="",0,IF('Data Input 2'!$S22&lt;L$169,'Data Input 2'!$O22*(1+expenditure_growth)^(L$169-'Data Input 2'!$S22-1),0))</f>
        <v>0</v>
      </c>
      <c r="M184" s="81">
        <f>IF('Data Input 2'!$C22="",0,IF('Data Input 2'!$S22&lt;M$169,'Data Input 2'!$O22*(1+expenditure_growth)^(M$169-'Data Input 2'!$S22-1),0))</f>
        <v>0</v>
      </c>
      <c r="N184" s="81">
        <f>IF('Data Input 2'!$C22="",0,IF('Data Input 2'!$S22&lt;N$169,'Data Input 2'!$O22*(1+expenditure_growth)^(N$169-'Data Input 2'!$S22-1),0))</f>
        <v>0</v>
      </c>
      <c r="O184" s="81">
        <f>IF('Data Input 2'!$C22="",0,IF('Data Input 2'!$S22&lt;O$169,'Data Input 2'!$O22*(1+expenditure_growth)^(O$169-'Data Input 2'!$S22-1),0))</f>
        <v>0</v>
      </c>
      <c r="P184" s="81">
        <f>IF('Data Input 2'!$C22="",0,IF('Data Input 2'!$S22&lt;P$169,'Data Input 2'!$O22*(1+expenditure_growth)^(P$169-'Data Input 2'!$S22-1),0))</f>
        <v>0</v>
      </c>
      <c r="Q184" s="81">
        <f>IF('Data Input 2'!$C22="",0,IF('Data Input 2'!$S22&lt;Q$169,'Data Input 2'!$O22*(1+expenditure_growth)^(Q$169-'Data Input 2'!$S22-1),0))</f>
        <v>0</v>
      </c>
      <c r="R184" s="81">
        <f>IF('Data Input 2'!$C22="",0,IF('Data Input 2'!$S22&lt;R$169,'Data Input 2'!$O22*(1+expenditure_growth)^(R$169-'Data Input 2'!$S22-1),0))</f>
        <v>0</v>
      </c>
      <c r="S184" s="81">
        <f>IF('Data Input 2'!$C22="",0,IF('Data Input 2'!$S22&lt;S$169,'Data Input 2'!$O22*(1+expenditure_growth)^(S$169-'Data Input 2'!$S22-1),0))</f>
        <v>0</v>
      </c>
      <c r="T184" s="81">
        <f>IF('Data Input 2'!$C22="",0,IF('Data Input 2'!$S22&lt;T$169,'Data Input 2'!$O22*(1+expenditure_growth)^(T$169-'Data Input 2'!$S22-1),0))</f>
        <v>0</v>
      </c>
      <c r="U184" s="81">
        <f>IF('Data Input 2'!$C22="",0,IF('Data Input 2'!$S22&lt;U$169,'Data Input 2'!$O22*(1+expenditure_growth)^(U$169-'Data Input 2'!$S22-1),0))</f>
        <v>0</v>
      </c>
      <c r="V184" s="81">
        <f>IF('Data Input 2'!$C22="",0,IF('Data Input 2'!$S22&lt;V$169,'Data Input 2'!$O22*(1+expenditure_growth)^(V$169-'Data Input 2'!$S22-1),0))</f>
        <v>0</v>
      </c>
      <c r="W184" s="81">
        <f>IF('Data Input 2'!$C22="",0,IF('Data Input 2'!$S22&lt;W$169,'Data Input 2'!$O22*(1+expenditure_growth)^(W$169-'Data Input 2'!$S22-1),0))</f>
        <v>0</v>
      </c>
      <c r="X184" s="81">
        <f>IF('Data Input 2'!$C22="",0,IF('Data Input 2'!$S22&lt;X$169,'Data Input 2'!$O22*(1+expenditure_growth)^(X$169-'Data Input 2'!$S22-1),0))</f>
        <v>0</v>
      </c>
      <c r="Y184" s="81">
        <f>IF('Data Input 2'!$C22="",0,IF('Data Input 2'!$S22&lt;Y$169,'Data Input 2'!$O22*(1+expenditure_growth)^(Y$169-'Data Input 2'!$S22-1),0))</f>
        <v>0</v>
      </c>
      <c r="Z184" s="132"/>
    </row>
    <row r="185" spans="2:26" s="64" customFormat="1" hidden="1" x14ac:dyDescent="0.2">
      <c r="B185" s="64">
        <f>'Data Input 2'!B23</f>
        <v>0</v>
      </c>
      <c r="C185" s="81"/>
      <c r="D185" s="81">
        <f>IF('Data Input 2'!$C23="",0,IF('Data Input 2'!$S23&lt;D$169,'Data Input 2'!$O23*(1+expenditure_growth)^(D$169-'Data Input 2'!$S23-1),0))</f>
        <v>0</v>
      </c>
      <c r="E185" s="81">
        <f>IF('Data Input 2'!$C23="",0,IF('Data Input 2'!$S23&lt;E$169,'Data Input 2'!$O23*(1+expenditure_growth)^(E$169-'Data Input 2'!$S23-1),0))</f>
        <v>0</v>
      </c>
      <c r="F185" s="81">
        <f>IF('Data Input 2'!$C23="",0,IF('Data Input 2'!$S23&lt;F$169,'Data Input 2'!$O23*(1+expenditure_growth)^(F$169-'Data Input 2'!$S23-1),0))</f>
        <v>0</v>
      </c>
      <c r="G185" s="81">
        <f>IF('Data Input 2'!$C23="",0,IF('Data Input 2'!$S23&lt;G$169,'Data Input 2'!$O23*(1+expenditure_growth)^(G$169-'Data Input 2'!$S23-1),0))</f>
        <v>0</v>
      </c>
      <c r="H185" s="81">
        <f>IF('Data Input 2'!$C23="",0,IF('Data Input 2'!$S23&lt;H$169,'Data Input 2'!$O23*(1+expenditure_growth)^(H$169-'Data Input 2'!$S23-1),0))</f>
        <v>0</v>
      </c>
      <c r="I185" s="81">
        <f>IF('Data Input 2'!$C23="",0,IF('Data Input 2'!$S23&lt;I$169,'Data Input 2'!$O23*(1+expenditure_growth)^(I$169-'Data Input 2'!$S23-1),0))</f>
        <v>0</v>
      </c>
      <c r="J185" s="81">
        <f>IF('Data Input 2'!$C23="",0,IF('Data Input 2'!$S23&lt;J$169,'Data Input 2'!$O23*(1+expenditure_growth)^(J$169-'Data Input 2'!$S23-1),0))</f>
        <v>0</v>
      </c>
      <c r="K185" s="81">
        <f>IF('Data Input 2'!$C23="",0,IF('Data Input 2'!$S23&lt;K$169,'Data Input 2'!$O23*(1+expenditure_growth)^(K$169-'Data Input 2'!$S23-1),0))</f>
        <v>0</v>
      </c>
      <c r="L185" s="81">
        <f>IF('Data Input 2'!$C23="",0,IF('Data Input 2'!$S23&lt;L$169,'Data Input 2'!$O23*(1+expenditure_growth)^(L$169-'Data Input 2'!$S23-1),0))</f>
        <v>0</v>
      </c>
      <c r="M185" s="81">
        <f>IF('Data Input 2'!$C23="",0,IF('Data Input 2'!$S23&lt;M$169,'Data Input 2'!$O23*(1+expenditure_growth)^(M$169-'Data Input 2'!$S23-1),0))</f>
        <v>0</v>
      </c>
      <c r="N185" s="81">
        <f>IF('Data Input 2'!$C23="",0,IF('Data Input 2'!$S23&lt;N$169,'Data Input 2'!$O23*(1+expenditure_growth)^(N$169-'Data Input 2'!$S23-1),0))</f>
        <v>0</v>
      </c>
      <c r="O185" s="81">
        <f>IF('Data Input 2'!$C23="",0,IF('Data Input 2'!$S23&lt;O$169,'Data Input 2'!$O23*(1+expenditure_growth)^(O$169-'Data Input 2'!$S23-1),0))</f>
        <v>0</v>
      </c>
      <c r="P185" s="81">
        <f>IF('Data Input 2'!$C23="",0,IF('Data Input 2'!$S23&lt;P$169,'Data Input 2'!$O23*(1+expenditure_growth)^(P$169-'Data Input 2'!$S23-1),0))</f>
        <v>0</v>
      </c>
      <c r="Q185" s="81">
        <f>IF('Data Input 2'!$C23="",0,IF('Data Input 2'!$S23&lt;Q$169,'Data Input 2'!$O23*(1+expenditure_growth)^(Q$169-'Data Input 2'!$S23-1),0))</f>
        <v>0</v>
      </c>
      <c r="R185" s="81">
        <f>IF('Data Input 2'!$C23="",0,IF('Data Input 2'!$S23&lt;R$169,'Data Input 2'!$O23*(1+expenditure_growth)^(R$169-'Data Input 2'!$S23-1),0))</f>
        <v>0</v>
      </c>
      <c r="S185" s="81">
        <f>IF('Data Input 2'!$C23="",0,IF('Data Input 2'!$S23&lt;S$169,'Data Input 2'!$O23*(1+expenditure_growth)^(S$169-'Data Input 2'!$S23-1),0))</f>
        <v>0</v>
      </c>
      <c r="T185" s="81">
        <f>IF('Data Input 2'!$C23="",0,IF('Data Input 2'!$S23&lt;T$169,'Data Input 2'!$O23*(1+expenditure_growth)^(T$169-'Data Input 2'!$S23-1),0))</f>
        <v>0</v>
      </c>
      <c r="U185" s="81">
        <f>IF('Data Input 2'!$C23="",0,IF('Data Input 2'!$S23&lt;U$169,'Data Input 2'!$O23*(1+expenditure_growth)^(U$169-'Data Input 2'!$S23-1),0))</f>
        <v>0</v>
      </c>
      <c r="V185" s="81">
        <f>IF('Data Input 2'!$C23="",0,IF('Data Input 2'!$S23&lt;V$169,'Data Input 2'!$O23*(1+expenditure_growth)^(V$169-'Data Input 2'!$S23-1),0))</f>
        <v>0</v>
      </c>
      <c r="W185" s="81">
        <f>IF('Data Input 2'!$C23="",0,IF('Data Input 2'!$S23&lt;W$169,'Data Input 2'!$O23*(1+expenditure_growth)^(W$169-'Data Input 2'!$S23-1),0))</f>
        <v>0</v>
      </c>
      <c r="X185" s="81">
        <f>IF('Data Input 2'!$C23="",0,IF('Data Input 2'!$S23&lt;X$169,'Data Input 2'!$O23*(1+expenditure_growth)^(X$169-'Data Input 2'!$S23-1),0))</f>
        <v>0</v>
      </c>
      <c r="Y185" s="81">
        <f>IF('Data Input 2'!$C23="",0,IF('Data Input 2'!$S23&lt;Y$169,'Data Input 2'!$O23*(1+expenditure_growth)^(Y$169-'Data Input 2'!$S23-1),0))</f>
        <v>0</v>
      </c>
      <c r="Z185" s="132"/>
    </row>
    <row r="186" spans="2:26" s="64" customFormat="1" hidden="1" x14ac:dyDescent="0.2">
      <c r="B186" s="64">
        <f>'Data Input 2'!B24</f>
        <v>0</v>
      </c>
      <c r="C186" s="81"/>
      <c r="D186" s="81">
        <f>IF('Data Input 2'!$C24="",0,IF('Data Input 2'!$S24&lt;D$169,'Data Input 2'!$O24*(1+expenditure_growth)^(D$169-'Data Input 2'!$S24-1),0))</f>
        <v>0</v>
      </c>
      <c r="E186" s="81">
        <f>IF('Data Input 2'!$C24="",0,IF('Data Input 2'!$S24&lt;E$169,'Data Input 2'!$O24*(1+expenditure_growth)^(E$169-'Data Input 2'!$S24-1),0))</f>
        <v>0</v>
      </c>
      <c r="F186" s="81">
        <f>IF('Data Input 2'!$C24="",0,IF('Data Input 2'!$S24&lt;F$169,'Data Input 2'!$O24*(1+expenditure_growth)^(F$169-'Data Input 2'!$S24-1),0))</f>
        <v>0</v>
      </c>
      <c r="G186" s="81">
        <f>IF('Data Input 2'!$C24="",0,IF('Data Input 2'!$S24&lt;G$169,'Data Input 2'!$O24*(1+expenditure_growth)^(G$169-'Data Input 2'!$S24-1),0))</f>
        <v>0</v>
      </c>
      <c r="H186" s="81">
        <f>IF('Data Input 2'!$C24="",0,IF('Data Input 2'!$S24&lt;H$169,'Data Input 2'!$O24*(1+expenditure_growth)^(H$169-'Data Input 2'!$S24-1),0))</f>
        <v>0</v>
      </c>
      <c r="I186" s="81">
        <f>IF('Data Input 2'!$C24="",0,IF('Data Input 2'!$S24&lt;I$169,'Data Input 2'!$O24*(1+expenditure_growth)^(I$169-'Data Input 2'!$S24-1),0))</f>
        <v>0</v>
      </c>
      <c r="J186" s="81">
        <f>IF('Data Input 2'!$C24="",0,IF('Data Input 2'!$S24&lt;J$169,'Data Input 2'!$O24*(1+expenditure_growth)^(J$169-'Data Input 2'!$S24-1),0))</f>
        <v>0</v>
      </c>
      <c r="K186" s="81">
        <f>IF('Data Input 2'!$C24="",0,IF('Data Input 2'!$S24&lt;K$169,'Data Input 2'!$O24*(1+expenditure_growth)^(K$169-'Data Input 2'!$S24-1),0))</f>
        <v>0</v>
      </c>
      <c r="L186" s="81">
        <f>IF('Data Input 2'!$C24="",0,IF('Data Input 2'!$S24&lt;L$169,'Data Input 2'!$O24*(1+expenditure_growth)^(L$169-'Data Input 2'!$S24-1),0))</f>
        <v>0</v>
      </c>
      <c r="M186" s="81">
        <f>IF('Data Input 2'!$C24="",0,IF('Data Input 2'!$S24&lt;M$169,'Data Input 2'!$O24*(1+expenditure_growth)^(M$169-'Data Input 2'!$S24-1),0))</f>
        <v>0</v>
      </c>
      <c r="N186" s="81">
        <f>IF('Data Input 2'!$C24="",0,IF('Data Input 2'!$S24&lt;N$169,'Data Input 2'!$O24*(1+expenditure_growth)^(N$169-'Data Input 2'!$S24-1),0))</f>
        <v>0</v>
      </c>
      <c r="O186" s="81">
        <f>IF('Data Input 2'!$C24="",0,IF('Data Input 2'!$S24&lt;O$169,'Data Input 2'!$O24*(1+expenditure_growth)^(O$169-'Data Input 2'!$S24-1),0))</f>
        <v>0</v>
      </c>
      <c r="P186" s="81">
        <f>IF('Data Input 2'!$C24="",0,IF('Data Input 2'!$S24&lt;P$169,'Data Input 2'!$O24*(1+expenditure_growth)^(P$169-'Data Input 2'!$S24-1),0))</f>
        <v>0</v>
      </c>
      <c r="Q186" s="81">
        <f>IF('Data Input 2'!$C24="",0,IF('Data Input 2'!$S24&lt;Q$169,'Data Input 2'!$O24*(1+expenditure_growth)^(Q$169-'Data Input 2'!$S24-1),0))</f>
        <v>0</v>
      </c>
      <c r="R186" s="81">
        <f>IF('Data Input 2'!$C24="",0,IF('Data Input 2'!$S24&lt;R$169,'Data Input 2'!$O24*(1+expenditure_growth)^(R$169-'Data Input 2'!$S24-1),0))</f>
        <v>0</v>
      </c>
      <c r="S186" s="81">
        <f>IF('Data Input 2'!$C24="",0,IF('Data Input 2'!$S24&lt;S$169,'Data Input 2'!$O24*(1+expenditure_growth)^(S$169-'Data Input 2'!$S24-1),0))</f>
        <v>0</v>
      </c>
      <c r="T186" s="81">
        <f>IF('Data Input 2'!$C24="",0,IF('Data Input 2'!$S24&lt;T$169,'Data Input 2'!$O24*(1+expenditure_growth)^(T$169-'Data Input 2'!$S24-1),0))</f>
        <v>0</v>
      </c>
      <c r="U186" s="81">
        <f>IF('Data Input 2'!$C24="",0,IF('Data Input 2'!$S24&lt;U$169,'Data Input 2'!$O24*(1+expenditure_growth)^(U$169-'Data Input 2'!$S24-1),0))</f>
        <v>0</v>
      </c>
      <c r="V186" s="81">
        <f>IF('Data Input 2'!$C24="",0,IF('Data Input 2'!$S24&lt;V$169,'Data Input 2'!$O24*(1+expenditure_growth)^(V$169-'Data Input 2'!$S24-1),0))</f>
        <v>0</v>
      </c>
      <c r="W186" s="81">
        <f>IF('Data Input 2'!$C24="",0,IF('Data Input 2'!$S24&lt;W$169,'Data Input 2'!$O24*(1+expenditure_growth)^(W$169-'Data Input 2'!$S24-1),0))</f>
        <v>0</v>
      </c>
      <c r="X186" s="81">
        <f>IF('Data Input 2'!$C24="",0,IF('Data Input 2'!$S24&lt;X$169,'Data Input 2'!$O24*(1+expenditure_growth)^(X$169-'Data Input 2'!$S24-1),0))</f>
        <v>0</v>
      </c>
      <c r="Y186" s="81">
        <f>IF('Data Input 2'!$C24="",0,IF('Data Input 2'!$S24&lt;Y$169,'Data Input 2'!$O24*(1+expenditure_growth)^(Y$169-'Data Input 2'!$S24-1),0))</f>
        <v>0</v>
      </c>
      <c r="Z186" s="132"/>
    </row>
    <row r="187" spans="2:26" s="64" customFormat="1" hidden="1" x14ac:dyDescent="0.2">
      <c r="B187" s="64">
        <f>'Data Input 2'!B25</f>
        <v>0</v>
      </c>
      <c r="C187" s="81"/>
      <c r="D187" s="81">
        <f>IF('Data Input 2'!$C25="",0,IF('Data Input 2'!$S25&lt;D$169,'Data Input 2'!$O25*(1+expenditure_growth)^(D$169-'Data Input 2'!$S25-1),0))</f>
        <v>0</v>
      </c>
      <c r="E187" s="81">
        <f>IF('Data Input 2'!$C25="",0,IF('Data Input 2'!$S25&lt;E$169,'Data Input 2'!$O25*(1+expenditure_growth)^(E$169-'Data Input 2'!$S25-1),0))</f>
        <v>0</v>
      </c>
      <c r="F187" s="81">
        <f>IF('Data Input 2'!$C25="",0,IF('Data Input 2'!$S25&lt;F$169,'Data Input 2'!$O25*(1+expenditure_growth)^(F$169-'Data Input 2'!$S25-1),0))</f>
        <v>0</v>
      </c>
      <c r="G187" s="81">
        <f>IF('Data Input 2'!$C25="",0,IF('Data Input 2'!$S25&lt;G$169,'Data Input 2'!$O25*(1+expenditure_growth)^(G$169-'Data Input 2'!$S25-1),0))</f>
        <v>0</v>
      </c>
      <c r="H187" s="81">
        <f>IF('Data Input 2'!$C25="",0,IF('Data Input 2'!$S25&lt;H$169,'Data Input 2'!$O25*(1+expenditure_growth)^(H$169-'Data Input 2'!$S25-1),0))</f>
        <v>0</v>
      </c>
      <c r="I187" s="81">
        <f>IF('Data Input 2'!$C25="",0,IF('Data Input 2'!$S25&lt;I$169,'Data Input 2'!$O25*(1+expenditure_growth)^(I$169-'Data Input 2'!$S25-1),0))</f>
        <v>0</v>
      </c>
      <c r="J187" s="81">
        <f>IF('Data Input 2'!$C25="",0,IF('Data Input 2'!$S25&lt;J$169,'Data Input 2'!$O25*(1+expenditure_growth)^(J$169-'Data Input 2'!$S25-1),0))</f>
        <v>0</v>
      </c>
      <c r="K187" s="81">
        <f>IF('Data Input 2'!$C25="",0,IF('Data Input 2'!$S25&lt;K$169,'Data Input 2'!$O25*(1+expenditure_growth)^(K$169-'Data Input 2'!$S25-1),0))</f>
        <v>0</v>
      </c>
      <c r="L187" s="81">
        <f>IF('Data Input 2'!$C25="",0,IF('Data Input 2'!$S25&lt;L$169,'Data Input 2'!$O25*(1+expenditure_growth)^(L$169-'Data Input 2'!$S25-1),0))</f>
        <v>0</v>
      </c>
      <c r="M187" s="81">
        <f>IF('Data Input 2'!$C25="",0,IF('Data Input 2'!$S25&lt;M$169,'Data Input 2'!$O25*(1+expenditure_growth)^(M$169-'Data Input 2'!$S25-1),0))</f>
        <v>0</v>
      </c>
      <c r="N187" s="81">
        <f>IF('Data Input 2'!$C25="",0,IF('Data Input 2'!$S25&lt;N$169,'Data Input 2'!$O25*(1+expenditure_growth)^(N$169-'Data Input 2'!$S25-1),0))</f>
        <v>0</v>
      </c>
      <c r="O187" s="81">
        <f>IF('Data Input 2'!$C25="",0,IF('Data Input 2'!$S25&lt;O$169,'Data Input 2'!$O25*(1+expenditure_growth)^(O$169-'Data Input 2'!$S25-1),0))</f>
        <v>0</v>
      </c>
      <c r="P187" s="81">
        <f>IF('Data Input 2'!$C25="",0,IF('Data Input 2'!$S25&lt;P$169,'Data Input 2'!$O25*(1+expenditure_growth)^(P$169-'Data Input 2'!$S25-1),0))</f>
        <v>0</v>
      </c>
      <c r="Q187" s="81">
        <f>IF('Data Input 2'!$C25="",0,IF('Data Input 2'!$S25&lt;Q$169,'Data Input 2'!$O25*(1+expenditure_growth)^(Q$169-'Data Input 2'!$S25-1),0))</f>
        <v>0</v>
      </c>
      <c r="R187" s="81">
        <f>IF('Data Input 2'!$C25="",0,IF('Data Input 2'!$S25&lt;R$169,'Data Input 2'!$O25*(1+expenditure_growth)^(R$169-'Data Input 2'!$S25-1),0))</f>
        <v>0</v>
      </c>
      <c r="S187" s="81">
        <f>IF('Data Input 2'!$C25="",0,IF('Data Input 2'!$S25&lt;S$169,'Data Input 2'!$O25*(1+expenditure_growth)^(S$169-'Data Input 2'!$S25-1),0))</f>
        <v>0</v>
      </c>
      <c r="T187" s="81">
        <f>IF('Data Input 2'!$C25="",0,IF('Data Input 2'!$S25&lt;T$169,'Data Input 2'!$O25*(1+expenditure_growth)^(T$169-'Data Input 2'!$S25-1),0))</f>
        <v>0</v>
      </c>
      <c r="U187" s="81">
        <f>IF('Data Input 2'!$C25="",0,IF('Data Input 2'!$S25&lt;U$169,'Data Input 2'!$O25*(1+expenditure_growth)^(U$169-'Data Input 2'!$S25-1),0))</f>
        <v>0</v>
      </c>
      <c r="V187" s="81">
        <f>IF('Data Input 2'!$C25="",0,IF('Data Input 2'!$S25&lt;V$169,'Data Input 2'!$O25*(1+expenditure_growth)^(V$169-'Data Input 2'!$S25-1),0))</f>
        <v>0</v>
      </c>
      <c r="W187" s="81">
        <f>IF('Data Input 2'!$C25="",0,IF('Data Input 2'!$S25&lt;W$169,'Data Input 2'!$O25*(1+expenditure_growth)^(W$169-'Data Input 2'!$S25-1),0))</f>
        <v>0</v>
      </c>
      <c r="X187" s="81">
        <f>IF('Data Input 2'!$C25="",0,IF('Data Input 2'!$S25&lt;X$169,'Data Input 2'!$O25*(1+expenditure_growth)^(X$169-'Data Input 2'!$S25-1),0))</f>
        <v>0</v>
      </c>
      <c r="Y187" s="81">
        <f>IF('Data Input 2'!$C25="",0,IF('Data Input 2'!$S25&lt;Y$169,'Data Input 2'!$O25*(1+expenditure_growth)^(Y$169-'Data Input 2'!$S25-1),0))</f>
        <v>0</v>
      </c>
      <c r="Z187" s="132"/>
    </row>
    <row r="188" spans="2:26" s="64" customFormat="1" hidden="1" x14ac:dyDescent="0.2">
      <c r="B188" s="64">
        <f>'Data Input 2'!B26</f>
        <v>0</v>
      </c>
      <c r="C188" s="81"/>
      <c r="D188" s="81">
        <f>IF('Data Input 2'!$C26="",0,IF('Data Input 2'!$S26&lt;D$169,'Data Input 2'!$O26*(1+expenditure_growth)^(D$169-'Data Input 2'!$S26-1),0))</f>
        <v>0</v>
      </c>
      <c r="E188" s="81">
        <f>IF('Data Input 2'!$C26="",0,IF('Data Input 2'!$S26&lt;E$169,'Data Input 2'!$O26*(1+expenditure_growth)^(E$169-'Data Input 2'!$S26-1),0))</f>
        <v>0</v>
      </c>
      <c r="F188" s="81">
        <f>IF('Data Input 2'!$C26="",0,IF('Data Input 2'!$S26&lt;F$169,'Data Input 2'!$O26*(1+expenditure_growth)^(F$169-'Data Input 2'!$S26-1),0))</f>
        <v>0</v>
      </c>
      <c r="G188" s="81">
        <f>IF('Data Input 2'!$C26="",0,IF('Data Input 2'!$S26&lt;G$169,'Data Input 2'!$O26*(1+expenditure_growth)^(G$169-'Data Input 2'!$S26-1),0))</f>
        <v>0</v>
      </c>
      <c r="H188" s="81">
        <f>IF('Data Input 2'!$C26="",0,IF('Data Input 2'!$S26&lt;H$169,'Data Input 2'!$O26*(1+expenditure_growth)^(H$169-'Data Input 2'!$S26-1),0))</f>
        <v>0</v>
      </c>
      <c r="I188" s="81">
        <f>IF('Data Input 2'!$C26="",0,IF('Data Input 2'!$S26&lt;I$169,'Data Input 2'!$O26*(1+expenditure_growth)^(I$169-'Data Input 2'!$S26-1),0))</f>
        <v>0</v>
      </c>
      <c r="J188" s="81">
        <f>IF('Data Input 2'!$C26="",0,IF('Data Input 2'!$S26&lt;J$169,'Data Input 2'!$O26*(1+expenditure_growth)^(J$169-'Data Input 2'!$S26-1),0))</f>
        <v>0</v>
      </c>
      <c r="K188" s="81">
        <f>IF('Data Input 2'!$C26="",0,IF('Data Input 2'!$S26&lt;K$169,'Data Input 2'!$O26*(1+expenditure_growth)^(K$169-'Data Input 2'!$S26-1),0))</f>
        <v>0</v>
      </c>
      <c r="L188" s="81">
        <f>IF('Data Input 2'!$C26="",0,IF('Data Input 2'!$S26&lt;L$169,'Data Input 2'!$O26*(1+expenditure_growth)^(L$169-'Data Input 2'!$S26-1),0))</f>
        <v>0</v>
      </c>
      <c r="M188" s="81">
        <f>IF('Data Input 2'!$C26="",0,IF('Data Input 2'!$S26&lt;M$169,'Data Input 2'!$O26*(1+expenditure_growth)^(M$169-'Data Input 2'!$S26-1),0))</f>
        <v>0</v>
      </c>
      <c r="N188" s="81">
        <f>IF('Data Input 2'!$C26="",0,IF('Data Input 2'!$S26&lt;N$169,'Data Input 2'!$O26*(1+expenditure_growth)^(N$169-'Data Input 2'!$S26-1),0))</f>
        <v>0</v>
      </c>
      <c r="O188" s="81">
        <f>IF('Data Input 2'!$C26="",0,IF('Data Input 2'!$S26&lt;O$169,'Data Input 2'!$O26*(1+expenditure_growth)^(O$169-'Data Input 2'!$S26-1),0))</f>
        <v>0</v>
      </c>
      <c r="P188" s="81">
        <f>IF('Data Input 2'!$C26="",0,IF('Data Input 2'!$S26&lt;P$169,'Data Input 2'!$O26*(1+expenditure_growth)^(P$169-'Data Input 2'!$S26-1),0))</f>
        <v>0</v>
      </c>
      <c r="Q188" s="81">
        <f>IF('Data Input 2'!$C26="",0,IF('Data Input 2'!$S26&lt;Q$169,'Data Input 2'!$O26*(1+expenditure_growth)^(Q$169-'Data Input 2'!$S26-1),0))</f>
        <v>0</v>
      </c>
      <c r="R188" s="81">
        <f>IF('Data Input 2'!$C26="",0,IF('Data Input 2'!$S26&lt;R$169,'Data Input 2'!$O26*(1+expenditure_growth)^(R$169-'Data Input 2'!$S26-1),0))</f>
        <v>0</v>
      </c>
      <c r="S188" s="81">
        <f>IF('Data Input 2'!$C26="",0,IF('Data Input 2'!$S26&lt;S$169,'Data Input 2'!$O26*(1+expenditure_growth)^(S$169-'Data Input 2'!$S26-1),0))</f>
        <v>0</v>
      </c>
      <c r="T188" s="81">
        <f>IF('Data Input 2'!$C26="",0,IF('Data Input 2'!$S26&lt;T$169,'Data Input 2'!$O26*(1+expenditure_growth)^(T$169-'Data Input 2'!$S26-1),0))</f>
        <v>0</v>
      </c>
      <c r="U188" s="81">
        <f>IF('Data Input 2'!$C26="",0,IF('Data Input 2'!$S26&lt;U$169,'Data Input 2'!$O26*(1+expenditure_growth)^(U$169-'Data Input 2'!$S26-1),0))</f>
        <v>0</v>
      </c>
      <c r="V188" s="81">
        <f>IF('Data Input 2'!$C26="",0,IF('Data Input 2'!$S26&lt;V$169,'Data Input 2'!$O26*(1+expenditure_growth)^(V$169-'Data Input 2'!$S26-1),0))</f>
        <v>0</v>
      </c>
      <c r="W188" s="81">
        <f>IF('Data Input 2'!$C26="",0,IF('Data Input 2'!$S26&lt;W$169,'Data Input 2'!$O26*(1+expenditure_growth)^(W$169-'Data Input 2'!$S26-1),0))</f>
        <v>0</v>
      </c>
      <c r="X188" s="81">
        <f>IF('Data Input 2'!$C26="",0,IF('Data Input 2'!$S26&lt;X$169,'Data Input 2'!$O26*(1+expenditure_growth)^(X$169-'Data Input 2'!$S26-1),0))</f>
        <v>0</v>
      </c>
      <c r="Y188" s="81">
        <f>IF('Data Input 2'!$C26="",0,IF('Data Input 2'!$S26&lt;Y$169,'Data Input 2'!$O26*(1+expenditure_growth)^(Y$169-'Data Input 2'!$S26-1),0))</f>
        <v>0</v>
      </c>
      <c r="Z188" s="132"/>
    </row>
    <row r="189" spans="2:26" s="64" customFormat="1" hidden="1" x14ac:dyDescent="0.2">
      <c r="B189" s="64">
        <f>'Data Input 2'!B27</f>
        <v>0</v>
      </c>
      <c r="C189" s="81"/>
      <c r="D189" s="81">
        <f>IF('Data Input 2'!$C27="",0,IF('Data Input 2'!$S27&lt;D$169,'Data Input 2'!$O27*(1+expenditure_growth)^(D$169-'Data Input 2'!$S27-1),0))</f>
        <v>0</v>
      </c>
      <c r="E189" s="81">
        <f>IF('Data Input 2'!$C27="",0,IF('Data Input 2'!$S27&lt;E$169,'Data Input 2'!$O27*(1+expenditure_growth)^(E$169-'Data Input 2'!$S27-1),0))</f>
        <v>0</v>
      </c>
      <c r="F189" s="81">
        <f>IF('Data Input 2'!$C27="",0,IF('Data Input 2'!$S27&lt;F$169,'Data Input 2'!$O27*(1+expenditure_growth)^(F$169-'Data Input 2'!$S27-1),0))</f>
        <v>0</v>
      </c>
      <c r="G189" s="81">
        <f>IF('Data Input 2'!$C27="",0,IF('Data Input 2'!$S27&lt;G$169,'Data Input 2'!$O27*(1+expenditure_growth)^(G$169-'Data Input 2'!$S27-1),0))</f>
        <v>0</v>
      </c>
      <c r="H189" s="81">
        <f>IF('Data Input 2'!$C27="",0,IF('Data Input 2'!$S27&lt;H$169,'Data Input 2'!$O27*(1+expenditure_growth)^(H$169-'Data Input 2'!$S27-1),0))</f>
        <v>0</v>
      </c>
      <c r="I189" s="81">
        <f>IF('Data Input 2'!$C27="",0,IF('Data Input 2'!$S27&lt;I$169,'Data Input 2'!$O27*(1+expenditure_growth)^(I$169-'Data Input 2'!$S27-1),0))</f>
        <v>0</v>
      </c>
      <c r="J189" s="81">
        <f>IF('Data Input 2'!$C27="",0,IF('Data Input 2'!$S27&lt;J$169,'Data Input 2'!$O27*(1+expenditure_growth)^(J$169-'Data Input 2'!$S27-1),0))</f>
        <v>0</v>
      </c>
      <c r="K189" s="81">
        <f>IF('Data Input 2'!$C27="",0,IF('Data Input 2'!$S27&lt;K$169,'Data Input 2'!$O27*(1+expenditure_growth)^(K$169-'Data Input 2'!$S27-1),0))</f>
        <v>0</v>
      </c>
      <c r="L189" s="81">
        <f>IF('Data Input 2'!$C27="",0,IF('Data Input 2'!$S27&lt;L$169,'Data Input 2'!$O27*(1+expenditure_growth)^(L$169-'Data Input 2'!$S27-1),0))</f>
        <v>0</v>
      </c>
      <c r="M189" s="81">
        <f>IF('Data Input 2'!$C27="",0,IF('Data Input 2'!$S27&lt;M$169,'Data Input 2'!$O27*(1+expenditure_growth)^(M$169-'Data Input 2'!$S27-1),0))</f>
        <v>0</v>
      </c>
      <c r="N189" s="81">
        <f>IF('Data Input 2'!$C27="",0,IF('Data Input 2'!$S27&lt;N$169,'Data Input 2'!$O27*(1+expenditure_growth)^(N$169-'Data Input 2'!$S27-1),0))</f>
        <v>0</v>
      </c>
      <c r="O189" s="81">
        <f>IF('Data Input 2'!$C27="",0,IF('Data Input 2'!$S27&lt;O$169,'Data Input 2'!$O27*(1+expenditure_growth)^(O$169-'Data Input 2'!$S27-1),0))</f>
        <v>0</v>
      </c>
      <c r="P189" s="81">
        <f>IF('Data Input 2'!$C27="",0,IF('Data Input 2'!$S27&lt;P$169,'Data Input 2'!$O27*(1+expenditure_growth)^(P$169-'Data Input 2'!$S27-1),0))</f>
        <v>0</v>
      </c>
      <c r="Q189" s="81">
        <f>IF('Data Input 2'!$C27="",0,IF('Data Input 2'!$S27&lt;Q$169,'Data Input 2'!$O27*(1+expenditure_growth)^(Q$169-'Data Input 2'!$S27-1),0))</f>
        <v>0</v>
      </c>
      <c r="R189" s="81">
        <f>IF('Data Input 2'!$C27="",0,IF('Data Input 2'!$S27&lt;R$169,'Data Input 2'!$O27*(1+expenditure_growth)^(R$169-'Data Input 2'!$S27-1),0))</f>
        <v>0</v>
      </c>
      <c r="S189" s="81">
        <f>IF('Data Input 2'!$C27="",0,IF('Data Input 2'!$S27&lt;S$169,'Data Input 2'!$O27*(1+expenditure_growth)^(S$169-'Data Input 2'!$S27-1),0))</f>
        <v>0</v>
      </c>
      <c r="T189" s="81">
        <f>IF('Data Input 2'!$C27="",0,IF('Data Input 2'!$S27&lt;T$169,'Data Input 2'!$O27*(1+expenditure_growth)^(T$169-'Data Input 2'!$S27-1),0))</f>
        <v>0</v>
      </c>
      <c r="U189" s="81">
        <f>IF('Data Input 2'!$C27="",0,IF('Data Input 2'!$S27&lt;U$169,'Data Input 2'!$O27*(1+expenditure_growth)^(U$169-'Data Input 2'!$S27-1),0))</f>
        <v>0</v>
      </c>
      <c r="V189" s="81">
        <f>IF('Data Input 2'!$C27="",0,IF('Data Input 2'!$S27&lt;V$169,'Data Input 2'!$O27*(1+expenditure_growth)^(V$169-'Data Input 2'!$S27-1),0))</f>
        <v>0</v>
      </c>
      <c r="W189" s="81">
        <f>IF('Data Input 2'!$C27="",0,IF('Data Input 2'!$S27&lt;W$169,'Data Input 2'!$O27*(1+expenditure_growth)^(W$169-'Data Input 2'!$S27-1),0))</f>
        <v>0</v>
      </c>
      <c r="X189" s="81">
        <f>IF('Data Input 2'!$C27="",0,IF('Data Input 2'!$S27&lt;X$169,'Data Input 2'!$O27*(1+expenditure_growth)^(X$169-'Data Input 2'!$S27-1),0))</f>
        <v>0</v>
      </c>
      <c r="Y189" s="81">
        <f>IF('Data Input 2'!$C27="",0,IF('Data Input 2'!$S27&lt;Y$169,'Data Input 2'!$O27*(1+expenditure_growth)^(Y$169-'Data Input 2'!$S27-1),0))</f>
        <v>0</v>
      </c>
      <c r="Z189" s="132"/>
    </row>
    <row r="190" spans="2:26" s="64" customFormat="1" hidden="1" x14ac:dyDescent="0.2">
      <c r="B190" s="64">
        <f>'Data Input 2'!B28</f>
        <v>0</v>
      </c>
      <c r="C190" s="81"/>
      <c r="D190" s="81">
        <f>IF('Data Input 2'!$C28="",0,IF('Data Input 2'!$S28&lt;D$169,'Data Input 2'!$O28*(1+expenditure_growth)^(D$169-'Data Input 2'!$S28-1),0))</f>
        <v>0</v>
      </c>
      <c r="E190" s="81">
        <f>IF('Data Input 2'!$C28="",0,IF('Data Input 2'!$S28&lt;E$169,'Data Input 2'!$O28*(1+expenditure_growth)^(E$169-'Data Input 2'!$S28-1),0))</f>
        <v>0</v>
      </c>
      <c r="F190" s="81">
        <f>IF('Data Input 2'!$C28="",0,IF('Data Input 2'!$S28&lt;F$169,'Data Input 2'!$O28*(1+expenditure_growth)^(F$169-'Data Input 2'!$S28-1),0))</f>
        <v>0</v>
      </c>
      <c r="G190" s="81">
        <f>IF('Data Input 2'!$C28="",0,IF('Data Input 2'!$S28&lt;G$169,'Data Input 2'!$O28*(1+expenditure_growth)^(G$169-'Data Input 2'!$S28-1),0))</f>
        <v>0</v>
      </c>
      <c r="H190" s="81">
        <f>IF('Data Input 2'!$C28="",0,IF('Data Input 2'!$S28&lt;H$169,'Data Input 2'!$O28*(1+expenditure_growth)^(H$169-'Data Input 2'!$S28-1),0))</f>
        <v>0</v>
      </c>
      <c r="I190" s="81">
        <f>IF('Data Input 2'!$C28="",0,IF('Data Input 2'!$S28&lt;I$169,'Data Input 2'!$O28*(1+expenditure_growth)^(I$169-'Data Input 2'!$S28-1),0))</f>
        <v>0</v>
      </c>
      <c r="J190" s="81">
        <f>IF('Data Input 2'!$C28="",0,IF('Data Input 2'!$S28&lt;J$169,'Data Input 2'!$O28*(1+expenditure_growth)^(J$169-'Data Input 2'!$S28-1),0))</f>
        <v>0</v>
      </c>
      <c r="K190" s="81">
        <f>IF('Data Input 2'!$C28="",0,IF('Data Input 2'!$S28&lt;K$169,'Data Input 2'!$O28*(1+expenditure_growth)^(K$169-'Data Input 2'!$S28-1),0))</f>
        <v>0</v>
      </c>
      <c r="L190" s="81">
        <f>IF('Data Input 2'!$C28="",0,IF('Data Input 2'!$S28&lt;L$169,'Data Input 2'!$O28*(1+expenditure_growth)^(L$169-'Data Input 2'!$S28-1),0))</f>
        <v>0</v>
      </c>
      <c r="M190" s="81">
        <f>IF('Data Input 2'!$C28="",0,IF('Data Input 2'!$S28&lt;M$169,'Data Input 2'!$O28*(1+expenditure_growth)^(M$169-'Data Input 2'!$S28-1),0))</f>
        <v>0</v>
      </c>
      <c r="N190" s="81">
        <f>IF('Data Input 2'!$C28="",0,IF('Data Input 2'!$S28&lt;N$169,'Data Input 2'!$O28*(1+expenditure_growth)^(N$169-'Data Input 2'!$S28-1),0))</f>
        <v>0</v>
      </c>
      <c r="O190" s="81">
        <f>IF('Data Input 2'!$C28="",0,IF('Data Input 2'!$S28&lt;O$169,'Data Input 2'!$O28*(1+expenditure_growth)^(O$169-'Data Input 2'!$S28-1),0))</f>
        <v>0</v>
      </c>
      <c r="P190" s="81">
        <f>IF('Data Input 2'!$C28="",0,IF('Data Input 2'!$S28&lt;P$169,'Data Input 2'!$O28*(1+expenditure_growth)^(P$169-'Data Input 2'!$S28-1),0))</f>
        <v>0</v>
      </c>
      <c r="Q190" s="81">
        <f>IF('Data Input 2'!$C28="",0,IF('Data Input 2'!$S28&lt;Q$169,'Data Input 2'!$O28*(1+expenditure_growth)^(Q$169-'Data Input 2'!$S28-1),0))</f>
        <v>0</v>
      </c>
      <c r="R190" s="81">
        <f>IF('Data Input 2'!$C28="",0,IF('Data Input 2'!$S28&lt;R$169,'Data Input 2'!$O28*(1+expenditure_growth)^(R$169-'Data Input 2'!$S28-1),0))</f>
        <v>0</v>
      </c>
      <c r="S190" s="81">
        <f>IF('Data Input 2'!$C28="",0,IF('Data Input 2'!$S28&lt;S$169,'Data Input 2'!$O28*(1+expenditure_growth)^(S$169-'Data Input 2'!$S28-1),0))</f>
        <v>0</v>
      </c>
      <c r="T190" s="81">
        <f>IF('Data Input 2'!$C28="",0,IF('Data Input 2'!$S28&lt;T$169,'Data Input 2'!$O28*(1+expenditure_growth)^(T$169-'Data Input 2'!$S28-1),0))</f>
        <v>0</v>
      </c>
      <c r="U190" s="81">
        <f>IF('Data Input 2'!$C28="",0,IF('Data Input 2'!$S28&lt;U$169,'Data Input 2'!$O28*(1+expenditure_growth)^(U$169-'Data Input 2'!$S28-1),0))</f>
        <v>0</v>
      </c>
      <c r="V190" s="81">
        <f>IF('Data Input 2'!$C28="",0,IF('Data Input 2'!$S28&lt;V$169,'Data Input 2'!$O28*(1+expenditure_growth)^(V$169-'Data Input 2'!$S28-1),0))</f>
        <v>0</v>
      </c>
      <c r="W190" s="81">
        <f>IF('Data Input 2'!$C28="",0,IF('Data Input 2'!$S28&lt;W$169,'Data Input 2'!$O28*(1+expenditure_growth)^(W$169-'Data Input 2'!$S28-1),0))</f>
        <v>0</v>
      </c>
      <c r="X190" s="81">
        <f>IF('Data Input 2'!$C28="",0,IF('Data Input 2'!$S28&lt;X$169,'Data Input 2'!$O28*(1+expenditure_growth)^(X$169-'Data Input 2'!$S28-1),0))</f>
        <v>0</v>
      </c>
      <c r="Y190" s="81">
        <f>IF('Data Input 2'!$C28="",0,IF('Data Input 2'!$S28&lt;Y$169,'Data Input 2'!$O28*(1+expenditure_growth)^(Y$169-'Data Input 2'!$S28-1),0))</f>
        <v>0</v>
      </c>
      <c r="Z190" s="132"/>
    </row>
    <row r="191" spans="2:26" s="64" customFormat="1" hidden="1" x14ac:dyDescent="0.2">
      <c r="B191" s="64">
        <f>'Data Input 2'!B29</f>
        <v>0</v>
      </c>
      <c r="C191" s="81"/>
      <c r="D191" s="81">
        <f>IF('Data Input 2'!$C29="",0,IF('Data Input 2'!$S29&lt;D$169,'Data Input 2'!$O29*(1+expenditure_growth)^(D$169-'Data Input 2'!$S29-1),0))</f>
        <v>0</v>
      </c>
      <c r="E191" s="81">
        <f>IF('Data Input 2'!$C29="",0,IF('Data Input 2'!$S29&lt;E$169,'Data Input 2'!$O29*(1+expenditure_growth)^(E$169-'Data Input 2'!$S29-1),0))</f>
        <v>0</v>
      </c>
      <c r="F191" s="81">
        <f>IF('Data Input 2'!$C29="",0,IF('Data Input 2'!$S29&lt;F$169,'Data Input 2'!$O29*(1+expenditure_growth)^(F$169-'Data Input 2'!$S29-1),0))</f>
        <v>0</v>
      </c>
      <c r="G191" s="81">
        <f>IF('Data Input 2'!$C29="",0,IF('Data Input 2'!$S29&lt;G$169,'Data Input 2'!$O29*(1+expenditure_growth)^(G$169-'Data Input 2'!$S29-1),0))</f>
        <v>0</v>
      </c>
      <c r="H191" s="81">
        <f>IF('Data Input 2'!$C29="",0,IF('Data Input 2'!$S29&lt;H$169,'Data Input 2'!$O29*(1+expenditure_growth)^(H$169-'Data Input 2'!$S29-1),0))</f>
        <v>0</v>
      </c>
      <c r="I191" s="81">
        <f>IF('Data Input 2'!$C29="",0,IF('Data Input 2'!$S29&lt;I$169,'Data Input 2'!$O29*(1+expenditure_growth)^(I$169-'Data Input 2'!$S29-1),0))</f>
        <v>0</v>
      </c>
      <c r="J191" s="81">
        <f>IF('Data Input 2'!$C29="",0,IF('Data Input 2'!$S29&lt;J$169,'Data Input 2'!$O29*(1+expenditure_growth)^(J$169-'Data Input 2'!$S29-1),0))</f>
        <v>0</v>
      </c>
      <c r="K191" s="81">
        <f>IF('Data Input 2'!$C29="",0,IF('Data Input 2'!$S29&lt;K$169,'Data Input 2'!$O29*(1+expenditure_growth)^(K$169-'Data Input 2'!$S29-1),0))</f>
        <v>0</v>
      </c>
      <c r="L191" s="81">
        <f>IF('Data Input 2'!$C29="",0,IF('Data Input 2'!$S29&lt;L$169,'Data Input 2'!$O29*(1+expenditure_growth)^(L$169-'Data Input 2'!$S29-1),0))</f>
        <v>0</v>
      </c>
      <c r="M191" s="81">
        <f>IF('Data Input 2'!$C29="",0,IF('Data Input 2'!$S29&lt;M$169,'Data Input 2'!$O29*(1+expenditure_growth)^(M$169-'Data Input 2'!$S29-1),0))</f>
        <v>0</v>
      </c>
      <c r="N191" s="81">
        <f>IF('Data Input 2'!$C29="",0,IF('Data Input 2'!$S29&lt;N$169,'Data Input 2'!$O29*(1+expenditure_growth)^(N$169-'Data Input 2'!$S29-1),0))</f>
        <v>0</v>
      </c>
      <c r="O191" s="81">
        <f>IF('Data Input 2'!$C29="",0,IF('Data Input 2'!$S29&lt;O$169,'Data Input 2'!$O29*(1+expenditure_growth)^(O$169-'Data Input 2'!$S29-1),0))</f>
        <v>0</v>
      </c>
      <c r="P191" s="81">
        <f>IF('Data Input 2'!$C29="",0,IF('Data Input 2'!$S29&lt;P$169,'Data Input 2'!$O29*(1+expenditure_growth)^(P$169-'Data Input 2'!$S29-1),0))</f>
        <v>0</v>
      </c>
      <c r="Q191" s="81">
        <f>IF('Data Input 2'!$C29="",0,IF('Data Input 2'!$S29&lt;Q$169,'Data Input 2'!$O29*(1+expenditure_growth)^(Q$169-'Data Input 2'!$S29-1),0))</f>
        <v>0</v>
      </c>
      <c r="R191" s="81">
        <f>IF('Data Input 2'!$C29="",0,IF('Data Input 2'!$S29&lt;R$169,'Data Input 2'!$O29*(1+expenditure_growth)^(R$169-'Data Input 2'!$S29-1),0))</f>
        <v>0</v>
      </c>
      <c r="S191" s="81">
        <f>IF('Data Input 2'!$C29="",0,IF('Data Input 2'!$S29&lt;S$169,'Data Input 2'!$O29*(1+expenditure_growth)^(S$169-'Data Input 2'!$S29-1),0))</f>
        <v>0</v>
      </c>
      <c r="T191" s="81">
        <f>IF('Data Input 2'!$C29="",0,IF('Data Input 2'!$S29&lt;T$169,'Data Input 2'!$O29*(1+expenditure_growth)^(T$169-'Data Input 2'!$S29-1),0))</f>
        <v>0</v>
      </c>
      <c r="U191" s="81">
        <f>IF('Data Input 2'!$C29="",0,IF('Data Input 2'!$S29&lt;U$169,'Data Input 2'!$O29*(1+expenditure_growth)^(U$169-'Data Input 2'!$S29-1),0))</f>
        <v>0</v>
      </c>
      <c r="V191" s="81">
        <f>IF('Data Input 2'!$C29="",0,IF('Data Input 2'!$S29&lt;V$169,'Data Input 2'!$O29*(1+expenditure_growth)^(V$169-'Data Input 2'!$S29-1),0))</f>
        <v>0</v>
      </c>
      <c r="W191" s="81">
        <f>IF('Data Input 2'!$C29="",0,IF('Data Input 2'!$S29&lt;W$169,'Data Input 2'!$O29*(1+expenditure_growth)^(W$169-'Data Input 2'!$S29-1),0))</f>
        <v>0</v>
      </c>
      <c r="X191" s="81">
        <f>IF('Data Input 2'!$C29="",0,IF('Data Input 2'!$S29&lt;X$169,'Data Input 2'!$O29*(1+expenditure_growth)^(X$169-'Data Input 2'!$S29-1),0))</f>
        <v>0</v>
      </c>
      <c r="Y191" s="81">
        <f>IF('Data Input 2'!$C29="",0,IF('Data Input 2'!$S29&lt;Y$169,'Data Input 2'!$O29*(1+expenditure_growth)^(Y$169-'Data Input 2'!$S29-1),0))</f>
        <v>0</v>
      </c>
      <c r="Z191" s="132"/>
    </row>
    <row r="192" spans="2:26" s="64" customFormat="1" hidden="1" x14ac:dyDescent="0.2">
      <c r="B192" s="64">
        <f>'Data Input 2'!B30</f>
        <v>0</v>
      </c>
      <c r="C192" s="81"/>
      <c r="D192" s="81">
        <f>IF('Data Input 2'!$C30="",0,IF('Data Input 2'!$S30&lt;D$169,'Data Input 2'!$O30*(1+expenditure_growth)^(D$169-'Data Input 2'!$S30-1),0))</f>
        <v>0</v>
      </c>
      <c r="E192" s="81">
        <f>IF('Data Input 2'!$C30="",0,IF('Data Input 2'!$S30&lt;E$169,'Data Input 2'!$O30*(1+expenditure_growth)^(E$169-'Data Input 2'!$S30-1),0))</f>
        <v>0</v>
      </c>
      <c r="F192" s="81">
        <f>IF('Data Input 2'!$C30="",0,IF('Data Input 2'!$S30&lt;F$169,'Data Input 2'!$O30*(1+expenditure_growth)^(F$169-'Data Input 2'!$S30-1),0))</f>
        <v>0</v>
      </c>
      <c r="G192" s="81">
        <f>IF('Data Input 2'!$C30="",0,IF('Data Input 2'!$S30&lt;G$169,'Data Input 2'!$O30*(1+expenditure_growth)^(G$169-'Data Input 2'!$S30-1),0))</f>
        <v>0</v>
      </c>
      <c r="H192" s="81">
        <f>IF('Data Input 2'!$C30="",0,IF('Data Input 2'!$S30&lt;H$169,'Data Input 2'!$O30*(1+expenditure_growth)^(H$169-'Data Input 2'!$S30-1),0))</f>
        <v>0</v>
      </c>
      <c r="I192" s="81">
        <f>IF('Data Input 2'!$C30="",0,IF('Data Input 2'!$S30&lt;I$169,'Data Input 2'!$O30*(1+expenditure_growth)^(I$169-'Data Input 2'!$S30-1),0))</f>
        <v>0</v>
      </c>
      <c r="J192" s="81">
        <f>IF('Data Input 2'!$C30="",0,IF('Data Input 2'!$S30&lt;J$169,'Data Input 2'!$O30*(1+expenditure_growth)^(J$169-'Data Input 2'!$S30-1),0))</f>
        <v>0</v>
      </c>
      <c r="K192" s="81">
        <f>IF('Data Input 2'!$C30="",0,IF('Data Input 2'!$S30&lt;K$169,'Data Input 2'!$O30*(1+expenditure_growth)^(K$169-'Data Input 2'!$S30-1),0))</f>
        <v>0</v>
      </c>
      <c r="L192" s="81">
        <f>IF('Data Input 2'!$C30="",0,IF('Data Input 2'!$S30&lt;L$169,'Data Input 2'!$O30*(1+expenditure_growth)^(L$169-'Data Input 2'!$S30-1),0))</f>
        <v>0</v>
      </c>
      <c r="M192" s="81">
        <f>IF('Data Input 2'!$C30="",0,IF('Data Input 2'!$S30&lt;M$169,'Data Input 2'!$O30*(1+expenditure_growth)^(M$169-'Data Input 2'!$S30-1),0))</f>
        <v>0</v>
      </c>
      <c r="N192" s="81">
        <f>IF('Data Input 2'!$C30="",0,IF('Data Input 2'!$S30&lt;N$169,'Data Input 2'!$O30*(1+expenditure_growth)^(N$169-'Data Input 2'!$S30-1),0))</f>
        <v>0</v>
      </c>
      <c r="O192" s="81">
        <f>IF('Data Input 2'!$C30="",0,IF('Data Input 2'!$S30&lt;O$169,'Data Input 2'!$O30*(1+expenditure_growth)^(O$169-'Data Input 2'!$S30-1),0))</f>
        <v>0</v>
      </c>
      <c r="P192" s="81">
        <f>IF('Data Input 2'!$C30="",0,IF('Data Input 2'!$S30&lt;P$169,'Data Input 2'!$O30*(1+expenditure_growth)^(P$169-'Data Input 2'!$S30-1),0))</f>
        <v>0</v>
      </c>
      <c r="Q192" s="81">
        <f>IF('Data Input 2'!$C30="",0,IF('Data Input 2'!$S30&lt;Q$169,'Data Input 2'!$O30*(1+expenditure_growth)^(Q$169-'Data Input 2'!$S30-1),0))</f>
        <v>0</v>
      </c>
      <c r="R192" s="81">
        <f>IF('Data Input 2'!$C30="",0,IF('Data Input 2'!$S30&lt;R$169,'Data Input 2'!$O30*(1+expenditure_growth)^(R$169-'Data Input 2'!$S30-1),0))</f>
        <v>0</v>
      </c>
      <c r="S192" s="81">
        <f>IF('Data Input 2'!$C30="",0,IF('Data Input 2'!$S30&lt;S$169,'Data Input 2'!$O30*(1+expenditure_growth)^(S$169-'Data Input 2'!$S30-1),0))</f>
        <v>0</v>
      </c>
      <c r="T192" s="81">
        <f>IF('Data Input 2'!$C30="",0,IF('Data Input 2'!$S30&lt;T$169,'Data Input 2'!$O30*(1+expenditure_growth)^(T$169-'Data Input 2'!$S30-1),0))</f>
        <v>0</v>
      </c>
      <c r="U192" s="81">
        <f>IF('Data Input 2'!$C30="",0,IF('Data Input 2'!$S30&lt;U$169,'Data Input 2'!$O30*(1+expenditure_growth)^(U$169-'Data Input 2'!$S30-1),0))</f>
        <v>0</v>
      </c>
      <c r="V192" s="81">
        <f>IF('Data Input 2'!$C30="",0,IF('Data Input 2'!$S30&lt;V$169,'Data Input 2'!$O30*(1+expenditure_growth)^(V$169-'Data Input 2'!$S30-1),0))</f>
        <v>0</v>
      </c>
      <c r="W192" s="81">
        <f>IF('Data Input 2'!$C30="",0,IF('Data Input 2'!$S30&lt;W$169,'Data Input 2'!$O30*(1+expenditure_growth)^(W$169-'Data Input 2'!$S30-1),0))</f>
        <v>0</v>
      </c>
      <c r="X192" s="81">
        <f>IF('Data Input 2'!$C30="",0,IF('Data Input 2'!$S30&lt;X$169,'Data Input 2'!$O30*(1+expenditure_growth)^(X$169-'Data Input 2'!$S30-1),0))</f>
        <v>0</v>
      </c>
      <c r="Y192" s="81">
        <f>IF('Data Input 2'!$C30="",0,IF('Data Input 2'!$S30&lt;Y$169,'Data Input 2'!$O30*(1+expenditure_growth)^(Y$169-'Data Input 2'!$S30-1),0))</f>
        <v>0</v>
      </c>
      <c r="Z192" s="132"/>
    </row>
    <row r="193" spans="2:26" s="64" customFormat="1" hidden="1" x14ac:dyDescent="0.2">
      <c r="B193" s="64">
        <f>'Data Input 2'!B31</f>
        <v>0</v>
      </c>
      <c r="C193" s="81"/>
      <c r="D193" s="81">
        <f>IF('Data Input 2'!$C31="",0,IF('Data Input 2'!$S31&lt;D$169,'Data Input 2'!$O31*(1+expenditure_growth)^(D$169-'Data Input 2'!$S31-1),0))</f>
        <v>0</v>
      </c>
      <c r="E193" s="81">
        <f>IF('Data Input 2'!$C31="",0,IF('Data Input 2'!$S31&lt;E$169,'Data Input 2'!$O31*(1+expenditure_growth)^(E$169-'Data Input 2'!$S31-1),0))</f>
        <v>0</v>
      </c>
      <c r="F193" s="81">
        <f>IF('Data Input 2'!$C31="",0,IF('Data Input 2'!$S31&lt;F$169,'Data Input 2'!$O31*(1+expenditure_growth)^(F$169-'Data Input 2'!$S31-1),0))</f>
        <v>0</v>
      </c>
      <c r="G193" s="81">
        <f>IF('Data Input 2'!$C31="",0,IF('Data Input 2'!$S31&lt;G$169,'Data Input 2'!$O31*(1+expenditure_growth)^(G$169-'Data Input 2'!$S31-1),0))</f>
        <v>0</v>
      </c>
      <c r="H193" s="81">
        <f>IF('Data Input 2'!$C31="",0,IF('Data Input 2'!$S31&lt;H$169,'Data Input 2'!$O31*(1+expenditure_growth)^(H$169-'Data Input 2'!$S31-1),0))</f>
        <v>0</v>
      </c>
      <c r="I193" s="81">
        <f>IF('Data Input 2'!$C31="",0,IF('Data Input 2'!$S31&lt;I$169,'Data Input 2'!$O31*(1+expenditure_growth)^(I$169-'Data Input 2'!$S31-1),0))</f>
        <v>0</v>
      </c>
      <c r="J193" s="81">
        <f>IF('Data Input 2'!$C31="",0,IF('Data Input 2'!$S31&lt;J$169,'Data Input 2'!$O31*(1+expenditure_growth)^(J$169-'Data Input 2'!$S31-1),0))</f>
        <v>0</v>
      </c>
      <c r="K193" s="81">
        <f>IF('Data Input 2'!$C31="",0,IF('Data Input 2'!$S31&lt;K$169,'Data Input 2'!$O31*(1+expenditure_growth)^(K$169-'Data Input 2'!$S31-1),0))</f>
        <v>0</v>
      </c>
      <c r="L193" s="81">
        <f>IF('Data Input 2'!$C31="",0,IF('Data Input 2'!$S31&lt;L$169,'Data Input 2'!$O31*(1+expenditure_growth)^(L$169-'Data Input 2'!$S31-1),0))</f>
        <v>0</v>
      </c>
      <c r="M193" s="81">
        <f>IF('Data Input 2'!$C31="",0,IF('Data Input 2'!$S31&lt;M$169,'Data Input 2'!$O31*(1+expenditure_growth)^(M$169-'Data Input 2'!$S31-1),0))</f>
        <v>0</v>
      </c>
      <c r="N193" s="81">
        <f>IF('Data Input 2'!$C31="",0,IF('Data Input 2'!$S31&lt;N$169,'Data Input 2'!$O31*(1+expenditure_growth)^(N$169-'Data Input 2'!$S31-1),0))</f>
        <v>0</v>
      </c>
      <c r="O193" s="81">
        <f>IF('Data Input 2'!$C31="",0,IF('Data Input 2'!$S31&lt;O$169,'Data Input 2'!$O31*(1+expenditure_growth)^(O$169-'Data Input 2'!$S31-1),0))</f>
        <v>0</v>
      </c>
      <c r="P193" s="81">
        <f>IF('Data Input 2'!$C31="",0,IF('Data Input 2'!$S31&lt;P$169,'Data Input 2'!$O31*(1+expenditure_growth)^(P$169-'Data Input 2'!$S31-1),0))</f>
        <v>0</v>
      </c>
      <c r="Q193" s="81">
        <f>IF('Data Input 2'!$C31="",0,IF('Data Input 2'!$S31&lt;Q$169,'Data Input 2'!$O31*(1+expenditure_growth)^(Q$169-'Data Input 2'!$S31-1),0))</f>
        <v>0</v>
      </c>
      <c r="R193" s="81">
        <f>IF('Data Input 2'!$C31="",0,IF('Data Input 2'!$S31&lt;R$169,'Data Input 2'!$O31*(1+expenditure_growth)^(R$169-'Data Input 2'!$S31-1),0))</f>
        <v>0</v>
      </c>
      <c r="S193" s="81">
        <f>IF('Data Input 2'!$C31="",0,IF('Data Input 2'!$S31&lt;S$169,'Data Input 2'!$O31*(1+expenditure_growth)^(S$169-'Data Input 2'!$S31-1),0))</f>
        <v>0</v>
      </c>
      <c r="T193" s="81">
        <f>IF('Data Input 2'!$C31="",0,IF('Data Input 2'!$S31&lt;T$169,'Data Input 2'!$O31*(1+expenditure_growth)^(T$169-'Data Input 2'!$S31-1),0))</f>
        <v>0</v>
      </c>
      <c r="U193" s="81">
        <f>IF('Data Input 2'!$C31="",0,IF('Data Input 2'!$S31&lt;U$169,'Data Input 2'!$O31*(1+expenditure_growth)^(U$169-'Data Input 2'!$S31-1),0))</f>
        <v>0</v>
      </c>
      <c r="V193" s="81">
        <f>IF('Data Input 2'!$C31="",0,IF('Data Input 2'!$S31&lt;V$169,'Data Input 2'!$O31*(1+expenditure_growth)^(V$169-'Data Input 2'!$S31-1),0))</f>
        <v>0</v>
      </c>
      <c r="W193" s="81">
        <f>IF('Data Input 2'!$C31="",0,IF('Data Input 2'!$S31&lt;W$169,'Data Input 2'!$O31*(1+expenditure_growth)^(W$169-'Data Input 2'!$S31-1),0))</f>
        <v>0</v>
      </c>
      <c r="X193" s="81">
        <f>IF('Data Input 2'!$C31="",0,IF('Data Input 2'!$S31&lt;X$169,'Data Input 2'!$O31*(1+expenditure_growth)^(X$169-'Data Input 2'!$S31-1),0))</f>
        <v>0</v>
      </c>
      <c r="Y193" s="81">
        <f>IF('Data Input 2'!$C31="",0,IF('Data Input 2'!$S31&lt;Y$169,'Data Input 2'!$O31*(1+expenditure_growth)^(Y$169-'Data Input 2'!$S31-1),0))</f>
        <v>0</v>
      </c>
      <c r="Z193" s="132"/>
    </row>
    <row r="194" spans="2:26" s="64" customFormat="1" hidden="1" x14ac:dyDescent="0.2">
      <c r="B194" s="64">
        <f>'Data Input 2'!B32</f>
        <v>0</v>
      </c>
      <c r="C194" s="81"/>
      <c r="D194" s="81">
        <f>IF('Data Input 2'!$C32="",0,IF('Data Input 2'!$S32&lt;D$169,'Data Input 2'!$O32*(1+expenditure_growth)^(D$169-'Data Input 2'!$S32-1),0))</f>
        <v>0</v>
      </c>
      <c r="E194" s="81">
        <f>IF('Data Input 2'!$C32="",0,IF('Data Input 2'!$S32&lt;E$169,'Data Input 2'!$O32*(1+expenditure_growth)^(E$169-'Data Input 2'!$S32-1),0))</f>
        <v>0</v>
      </c>
      <c r="F194" s="81">
        <f>IF('Data Input 2'!$C32="",0,IF('Data Input 2'!$S32&lt;F$169,'Data Input 2'!$O32*(1+expenditure_growth)^(F$169-'Data Input 2'!$S32-1),0))</f>
        <v>0</v>
      </c>
      <c r="G194" s="81">
        <f>IF('Data Input 2'!$C32="",0,IF('Data Input 2'!$S32&lt;G$169,'Data Input 2'!$O32*(1+expenditure_growth)^(G$169-'Data Input 2'!$S32-1),0))</f>
        <v>0</v>
      </c>
      <c r="H194" s="81">
        <f>IF('Data Input 2'!$C32="",0,IF('Data Input 2'!$S32&lt;H$169,'Data Input 2'!$O32*(1+expenditure_growth)^(H$169-'Data Input 2'!$S32-1),0))</f>
        <v>0</v>
      </c>
      <c r="I194" s="81">
        <f>IF('Data Input 2'!$C32="",0,IF('Data Input 2'!$S32&lt;I$169,'Data Input 2'!$O32*(1+expenditure_growth)^(I$169-'Data Input 2'!$S32-1),0))</f>
        <v>0</v>
      </c>
      <c r="J194" s="81">
        <f>IF('Data Input 2'!$C32="",0,IF('Data Input 2'!$S32&lt;J$169,'Data Input 2'!$O32*(1+expenditure_growth)^(J$169-'Data Input 2'!$S32-1),0))</f>
        <v>0</v>
      </c>
      <c r="K194" s="81">
        <f>IF('Data Input 2'!$C32="",0,IF('Data Input 2'!$S32&lt;K$169,'Data Input 2'!$O32*(1+expenditure_growth)^(K$169-'Data Input 2'!$S32-1),0))</f>
        <v>0</v>
      </c>
      <c r="L194" s="81">
        <f>IF('Data Input 2'!$C32="",0,IF('Data Input 2'!$S32&lt;L$169,'Data Input 2'!$O32*(1+expenditure_growth)^(L$169-'Data Input 2'!$S32-1),0))</f>
        <v>0</v>
      </c>
      <c r="M194" s="81">
        <f>IF('Data Input 2'!$C32="",0,IF('Data Input 2'!$S32&lt;M$169,'Data Input 2'!$O32*(1+expenditure_growth)^(M$169-'Data Input 2'!$S32-1),0))</f>
        <v>0</v>
      </c>
      <c r="N194" s="81">
        <f>IF('Data Input 2'!$C32="",0,IF('Data Input 2'!$S32&lt;N$169,'Data Input 2'!$O32*(1+expenditure_growth)^(N$169-'Data Input 2'!$S32-1),0))</f>
        <v>0</v>
      </c>
      <c r="O194" s="81">
        <f>IF('Data Input 2'!$C32="",0,IF('Data Input 2'!$S32&lt;O$169,'Data Input 2'!$O32*(1+expenditure_growth)^(O$169-'Data Input 2'!$S32-1),0))</f>
        <v>0</v>
      </c>
      <c r="P194" s="81">
        <f>IF('Data Input 2'!$C32="",0,IF('Data Input 2'!$S32&lt;P$169,'Data Input 2'!$O32*(1+expenditure_growth)^(P$169-'Data Input 2'!$S32-1),0))</f>
        <v>0</v>
      </c>
      <c r="Q194" s="81">
        <f>IF('Data Input 2'!$C32="",0,IF('Data Input 2'!$S32&lt;Q$169,'Data Input 2'!$O32*(1+expenditure_growth)^(Q$169-'Data Input 2'!$S32-1),0))</f>
        <v>0</v>
      </c>
      <c r="R194" s="81">
        <f>IF('Data Input 2'!$C32="",0,IF('Data Input 2'!$S32&lt;R$169,'Data Input 2'!$O32*(1+expenditure_growth)^(R$169-'Data Input 2'!$S32-1),0))</f>
        <v>0</v>
      </c>
      <c r="S194" s="81">
        <f>IF('Data Input 2'!$C32="",0,IF('Data Input 2'!$S32&lt;S$169,'Data Input 2'!$O32*(1+expenditure_growth)^(S$169-'Data Input 2'!$S32-1),0))</f>
        <v>0</v>
      </c>
      <c r="T194" s="81">
        <f>IF('Data Input 2'!$C32="",0,IF('Data Input 2'!$S32&lt;T$169,'Data Input 2'!$O32*(1+expenditure_growth)^(T$169-'Data Input 2'!$S32-1),0))</f>
        <v>0</v>
      </c>
      <c r="U194" s="81">
        <f>IF('Data Input 2'!$C32="",0,IF('Data Input 2'!$S32&lt;U$169,'Data Input 2'!$O32*(1+expenditure_growth)^(U$169-'Data Input 2'!$S32-1),0))</f>
        <v>0</v>
      </c>
      <c r="V194" s="81">
        <f>IF('Data Input 2'!$C32="",0,IF('Data Input 2'!$S32&lt;V$169,'Data Input 2'!$O32*(1+expenditure_growth)^(V$169-'Data Input 2'!$S32-1),0))</f>
        <v>0</v>
      </c>
      <c r="W194" s="81">
        <f>IF('Data Input 2'!$C32="",0,IF('Data Input 2'!$S32&lt;W$169,'Data Input 2'!$O32*(1+expenditure_growth)^(W$169-'Data Input 2'!$S32-1),0))</f>
        <v>0</v>
      </c>
      <c r="X194" s="81">
        <f>IF('Data Input 2'!$C32="",0,IF('Data Input 2'!$S32&lt;X$169,'Data Input 2'!$O32*(1+expenditure_growth)^(X$169-'Data Input 2'!$S32-1),0))</f>
        <v>0</v>
      </c>
      <c r="Y194" s="81">
        <f>IF('Data Input 2'!$C32="",0,IF('Data Input 2'!$S32&lt;Y$169,'Data Input 2'!$O32*(1+expenditure_growth)^(Y$169-'Data Input 2'!$S32-1),0))</f>
        <v>0</v>
      </c>
      <c r="Z194" s="132"/>
    </row>
    <row r="195" spans="2:26" s="64" customFormat="1" hidden="1" x14ac:dyDescent="0.2">
      <c r="B195" s="64">
        <f>'Data Input 2'!B33</f>
        <v>0</v>
      </c>
      <c r="C195" s="81"/>
      <c r="D195" s="81">
        <f>IF('Data Input 2'!$C33="",0,IF('Data Input 2'!$S33&lt;D$169,'Data Input 2'!$O33*(1+expenditure_growth)^(D$169-'Data Input 2'!$S33-1),0))</f>
        <v>0</v>
      </c>
      <c r="E195" s="81">
        <f>IF('Data Input 2'!$C33="",0,IF('Data Input 2'!$S33&lt;E$169,'Data Input 2'!$O33*(1+expenditure_growth)^(E$169-'Data Input 2'!$S33-1),0))</f>
        <v>0</v>
      </c>
      <c r="F195" s="81">
        <f>IF('Data Input 2'!$C33="",0,IF('Data Input 2'!$S33&lt;F$169,'Data Input 2'!$O33*(1+expenditure_growth)^(F$169-'Data Input 2'!$S33-1),0))</f>
        <v>0</v>
      </c>
      <c r="G195" s="81">
        <f>IF('Data Input 2'!$C33="",0,IF('Data Input 2'!$S33&lt;G$169,'Data Input 2'!$O33*(1+expenditure_growth)^(G$169-'Data Input 2'!$S33-1),0))</f>
        <v>0</v>
      </c>
      <c r="H195" s="81">
        <f>IF('Data Input 2'!$C33="",0,IF('Data Input 2'!$S33&lt;H$169,'Data Input 2'!$O33*(1+expenditure_growth)^(H$169-'Data Input 2'!$S33-1),0))</f>
        <v>0</v>
      </c>
      <c r="I195" s="81">
        <f>IF('Data Input 2'!$C33="",0,IF('Data Input 2'!$S33&lt;I$169,'Data Input 2'!$O33*(1+expenditure_growth)^(I$169-'Data Input 2'!$S33-1),0))</f>
        <v>0</v>
      </c>
      <c r="J195" s="81">
        <f>IF('Data Input 2'!$C33="",0,IF('Data Input 2'!$S33&lt;J$169,'Data Input 2'!$O33*(1+expenditure_growth)^(J$169-'Data Input 2'!$S33-1),0))</f>
        <v>0</v>
      </c>
      <c r="K195" s="81">
        <f>IF('Data Input 2'!$C33="",0,IF('Data Input 2'!$S33&lt;K$169,'Data Input 2'!$O33*(1+expenditure_growth)^(K$169-'Data Input 2'!$S33-1),0))</f>
        <v>0</v>
      </c>
      <c r="L195" s="81">
        <f>IF('Data Input 2'!$C33="",0,IF('Data Input 2'!$S33&lt;L$169,'Data Input 2'!$O33*(1+expenditure_growth)^(L$169-'Data Input 2'!$S33-1),0))</f>
        <v>0</v>
      </c>
      <c r="M195" s="81">
        <f>IF('Data Input 2'!$C33="",0,IF('Data Input 2'!$S33&lt;M$169,'Data Input 2'!$O33*(1+expenditure_growth)^(M$169-'Data Input 2'!$S33-1),0))</f>
        <v>0</v>
      </c>
      <c r="N195" s="81">
        <f>IF('Data Input 2'!$C33="",0,IF('Data Input 2'!$S33&lt;N$169,'Data Input 2'!$O33*(1+expenditure_growth)^(N$169-'Data Input 2'!$S33-1),0))</f>
        <v>0</v>
      </c>
      <c r="O195" s="81">
        <f>IF('Data Input 2'!$C33="",0,IF('Data Input 2'!$S33&lt;O$169,'Data Input 2'!$O33*(1+expenditure_growth)^(O$169-'Data Input 2'!$S33-1),0))</f>
        <v>0</v>
      </c>
      <c r="P195" s="81">
        <f>IF('Data Input 2'!$C33="",0,IF('Data Input 2'!$S33&lt;P$169,'Data Input 2'!$O33*(1+expenditure_growth)^(P$169-'Data Input 2'!$S33-1),0))</f>
        <v>0</v>
      </c>
      <c r="Q195" s="81">
        <f>IF('Data Input 2'!$C33="",0,IF('Data Input 2'!$S33&lt;Q$169,'Data Input 2'!$O33*(1+expenditure_growth)^(Q$169-'Data Input 2'!$S33-1),0))</f>
        <v>0</v>
      </c>
      <c r="R195" s="81">
        <f>IF('Data Input 2'!$C33="",0,IF('Data Input 2'!$S33&lt;R$169,'Data Input 2'!$O33*(1+expenditure_growth)^(R$169-'Data Input 2'!$S33-1),0))</f>
        <v>0</v>
      </c>
      <c r="S195" s="81">
        <f>IF('Data Input 2'!$C33="",0,IF('Data Input 2'!$S33&lt;S$169,'Data Input 2'!$O33*(1+expenditure_growth)^(S$169-'Data Input 2'!$S33-1),0))</f>
        <v>0</v>
      </c>
      <c r="T195" s="81">
        <f>IF('Data Input 2'!$C33="",0,IF('Data Input 2'!$S33&lt;T$169,'Data Input 2'!$O33*(1+expenditure_growth)^(T$169-'Data Input 2'!$S33-1),0))</f>
        <v>0</v>
      </c>
      <c r="U195" s="81">
        <f>IF('Data Input 2'!$C33="",0,IF('Data Input 2'!$S33&lt;U$169,'Data Input 2'!$O33*(1+expenditure_growth)^(U$169-'Data Input 2'!$S33-1),0))</f>
        <v>0</v>
      </c>
      <c r="V195" s="81">
        <f>IF('Data Input 2'!$C33="",0,IF('Data Input 2'!$S33&lt;V$169,'Data Input 2'!$O33*(1+expenditure_growth)^(V$169-'Data Input 2'!$S33-1),0))</f>
        <v>0</v>
      </c>
      <c r="W195" s="81">
        <f>IF('Data Input 2'!$C33="",0,IF('Data Input 2'!$S33&lt;W$169,'Data Input 2'!$O33*(1+expenditure_growth)^(W$169-'Data Input 2'!$S33-1),0))</f>
        <v>0</v>
      </c>
      <c r="X195" s="81">
        <f>IF('Data Input 2'!$C33="",0,IF('Data Input 2'!$S33&lt;X$169,'Data Input 2'!$O33*(1+expenditure_growth)^(X$169-'Data Input 2'!$S33-1),0))</f>
        <v>0</v>
      </c>
      <c r="Y195" s="81">
        <f>IF('Data Input 2'!$C33="",0,IF('Data Input 2'!$S33&lt;Y$169,'Data Input 2'!$O33*(1+expenditure_growth)^(Y$169-'Data Input 2'!$S33-1),0))</f>
        <v>0</v>
      </c>
      <c r="Z195" s="132"/>
    </row>
    <row r="196" spans="2:26" s="64" customFormat="1" hidden="1" x14ac:dyDescent="0.2">
      <c r="B196" s="64">
        <f>'Data Input 2'!B34</f>
        <v>0</v>
      </c>
      <c r="C196" s="81"/>
      <c r="D196" s="81">
        <f>IF('Data Input 2'!$C34="",0,IF('Data Input 2'!$S34&lt;D$169,'Data Input 2'!$O34*(1+expenditure_growth)^(D$169-'Data Input 2'!$S34-1),0))</f>
        <v>0</v>
      </c>
      <c r="E196" s="81">
        <f>IF('Data Input 2'!$C34="",0,IF('Data Input 2'!$S34&lt;E$169,'Data Input 2'!$O34*(1+expenditure_growth)^(E$169-'Data Input 2'!$S34-1),0))</f>
        <v>0</v>
      </c>
      <c r="F196" s="81">
        <f>IF('Data Input 2'!$C34="",0,IF('Data Input 2'!$S34&lt;F$169,'Data Input 2'!$O34*(1+expenditure_growth)^(F$169-'Data Input 2'!$S34-1),0))</f>
        <v>0</v>
      </c>
      <c r="G196" s="81">
        <f>IF('Data Input 2'!$C34="",0,IF('Data Input 2'!$S34&lt;G$169,'Data Input 2'!$O34*(1+expenditure_growth)^(G$169-'Data Input 2'!$S34-1),0))</f>
        <v>0</v>
      </c>
      <c r="H196" s="81">
        <f>IF('Data Input 2'!$C34="",0,IF('Data Input 2'!$S34&lt;H$169,'Data Input 2'!$O34*(1+expenditure_growth)^(H$169-'Data Input 2'!$S34-1),0))</f>
        <v>0</v>
      </c>
      <c r="I196" s="81">
        <f>IF('Data Input 2'!$C34="",0,IF('Data Input 2'!$S34&lt;I$169,'Data Input 2'!$O34*(1+expenditure_growth)^(I$169-'Data Input 2'!$S34-1),0))</f>
        <v>0</v>
      </c>
      <c r="J196" s="81">
        <f>IF('Data Input 2'!$C34="",0,IF('Data Input 2'!$S34&lt;J$169,'Data Input 2'!$O34*(1+expenditure_growth)^(J$169-'Data Input 2'!$S34-1),0))</f>
        <v>0</v>
      </c>
      <c r="K196" s="81">
        <f>IF('Data Input 2'!$C34="",0,IF('Data Input 2'!$S34&lt;K$169,'Data Input 2'!$O34*(1+expenditure_growth)^(K$169-'Data Input 2'!$S34-1),0))</f>
        <v>0</v>
      </c>
      <c r="L196" s="81">
        <f>IF('Data Input 2'!$C34="",0,IF('Data Input 2'!$S34&lt;L$169,'Data Input 2'!$O34*(1+expenditure_growth)^(L$169-'Data Input 2'!$S34-1),0))</f>
        <v>0</v>
      </c>
      <c r="M196" s="81">
        <f>IF('Data Input 2'!$C34="",0,IF('Data Input 2'!$S34&lt;M$169,'Data Input 2'!$O34*(1+expenditure_growth)^(M$169-'Data Input 2'!$S34-1),0))</f>
        <v>0</v>
      </c>
      <c r="N196" s="81">
        <f>IF('Data Input 2'!$C34="",0,IF('Data Input 2'!$S34&lt;N$169,'Data Input 2'!$O34*(1+expenditure_growth)^(N$169-'Data Input 2'!$S34-1),0))</f>
        <v>0</v>
      </c>
      <c r="O196" s="81">
        <f>IF('Data Input 2'!$C34="",0,IF('Data Input 2'!$S34&lt;O$169,'Data Input 2'!$O34*(1+expenditure_growth)^(O$169-'Data Input 2'!$S34-1),0))</f>
        <v>0</v>
      </c>
      <c r="P196" s="81">
        <f>IF('Data Input 2'!$C34="",0,IF('Data Input 2'!$S34&lt;P$169,'Data Input 2'!$O34*(1+expenditure_growth)^(P$169-'Data Input 2'!$S34-1),0))</f>
        <v>0</v>
      </c>
      <c r="Q196" s="81">
        <f>IF('Data Input 2'!$C34="",0,IF('Data Input 2'!$S34&lt;Q$169,'Data Input 2'!$O34*(1+expenditure_growth)^(Q$169-'Data Input 2'!$S34-1),0))</f>
        <v>0</v>
      </c>
      <c r="R196" s="81">
        <f>IF('Data Input 2'!$C34="",0,IF('Data Input 2'!$S34&lt;R$169,'Data Input 2'!$O34*(1+expenditure_growth)^(R$169-'Data Input 2'!$S34-1),0))</f>
        <v>0</v>
      </c>
      <c r="S196" s="81">
        <f>IF('Data Input 2'!$C34="",0,IF('Data Input 2'!$S34&lt;S$169,'Data Input 2'!$O34*(1+expenditure_growth)^(S$169-'Data Input 2'!$S34-1),0))</f>
        <v>0</v>
      </c>
      <c r="T196" s="81">
        <f>IF('Data Input 2'!$C34="",0,IF('Data Input 2'!$S34&lt;T$169,'Data Input 2'!$O34*(1+expenditure_growth)^(T$169-'Data Input 2'!$S34-1),0))</f>
        <v>0</v>
      </c>
      <c r="U196" s="81">
        <f>IF('Data Input 2'!$C34="",0,IF('Data Input 2'!$S34&lt;U$169,'Data Input 2'!$O34*(1+expenditure_growth)^(U$169-'Data Input 2'!$S34-1),0))</f>
        <v>0</v>
      </c>
      <c r="V196" s="81">
        <f>IF('Data Input 2'!$C34="",0,IF('Data Input 2'!$S34&lt;V$169,'Data Input 2'!$O34*(1+expenditure_growth)^(V$169-'Data Input 2'!$S34-1),0))</f>
        <v>0</v>
      </c>
      <c r="W196" s="81">
        <f>IF('Data Input 2'!$C34="",0,IF('Data Input 2'!$S34&lt;W$169,'Data Input 2'!$O34*(1+expenditure_growth)^(W$169-'Data Input 2'!$S34-1),0))</f>
        <v>0</v>
      </c>
      <c r="X196" s="81">
        <f>IF('Data Input 2'!$C34="",0,IF('Data Input 2'!$S34&lt;X$169,'Data Input 2'!$O34*(1+expenditure_growth)^(X$169-'Data Input 2'!$S34-1),0))</f>
        <v>0</v>
      </c>
      <c r="Y196" s="81">
        <f>IF('Data Input 2'!$C34="",0,IF('Data Input 2'!$S34&lt;Y$169,'Data Input 2'!$O34*(1+expenditure_growth)^(Y$169-'Data Input 2'!$S34-1),0))</f>
        <v>0</v>
      </c>
      <c r="Z196" s="132"/>
    </row>
    <row r="197" spans="2:26" s="64" customFormat="1" hidden="1" x14ac:dyDescent="0.2">
      <c r="B197" s="64">
        <f>'Data Input 2'!B35</f>
        <v>0</v>
      </c>
      <c r="C197" s="81"/>
      <c r="D197" s="81">
        <f>IF('Data Input 2'!$C35="",0,IF('Data Input 2'!$S35&lt;D$169,'Data Input 2'!$O35*(1+expenditure_growth)^(D$169-'Data Input 2'!$S35-1),0))</f>
        <v>0</v>
      </c>
      <c r="E197" s="81">
        <f>IF('Data Input 2'!$C35="",0,IF('Data Input 2'!$S35&lt;E$169,'Data Input 2'!$O35*(1+expenditure_growth)^(E$169-'Data Input 2'!$S35-1),0))</f>
        <v>0</v>
      </c>
      <c r="F197" s="81">
        <f>IF('Data Input 2'!$C35="",0,IF('Data Input 2'!$S35&lt;F$169,'Data Input 2'!$O35*(1+expenditure_growth)^(F$169-'Data Input 2'!$S35-1),0))</f>
        <v>0</v>
      </c>
      <c r="G197" s="81">
        <f>IF('Data Input 2'!$C35="",0,IF('Data Input 2'!$S35&lt;G$169,'Data Input 2'!$O35*(1+expenditure_growth)^(G$169-'Data Input 2'!$S35-1),0))</f>
        <v>0</v>
      </c>
      <c r="H197" s="81">
        <f>IF('Data Input 2'!$C35="",0,IF('Data Input 2'!$S35&lt;H$169,'Data Input 2'!$O35*(1+expenditure_growth)^(H$169-'Data Input 2'!$S35-1),0))</f>
        <v>0</v>
      </c>
      <c r="I197" s="81">
        <f>IF('Data Input 2'!$C35="",0,IF('Data Input 2'!$S35&lt;I$169,'Data Input 2'!$O35*(1+expenditure_growth)^(I$169-'Data Input 2'!$S35-1),0))</f>
        <v>0</v>
      </c>
      <c r="J197" s="81">
        <f>IF('Data Input 2'!$C35="",0,IF('Data Input 2'!$S35&lt;J$169,'Data Input 2'!$O35*(1+expenditure_growth)^(J$169-'Data Input 2'!$S35-1),0))</f>
        <v>0</v>
      </c>
      <c r="K197" s="81">
        <f>IF('Data Input 2'!$C35="",0,IF('Data Input 2'!$S35&lt;K$169,'Data Input 2'!$O35*(1+expenditure_growth)^(K$169-'Data Input 2'!$S35-1),0))</f>
        <v>0</v>
      </c>
      <c r="L197" s="81">
        <f>IF('Data Input 2'!$C35="",0,IF('Data Input 2'!$S35&lt;L$169,'Data Input 2'!$O35*(1+expenditure_growth)^(L$169-'Data Input 2'!$S35-1),0))</f>
        <v>0</v>
      </c>
      <c r="M197" s="81">
        <f>IF('Data Input 2'!$C35="",0,IF('Data Input 2'!$S35&lt;M$169,'Data Input 2'!$O35*(1+expenditure_growth)^(M$169-'Data Input 2'!$S35-1),0))</f>
        <v>0</v>
      </c>
      <c r="N197" s="81">
        <f>IF('Data Input 2'!$C35="",0,IF('Data Input 2'!$S35&lt;N$169,'Data Input 2'!$O35*(1+expenditure_growth)^(N$169-'Data Input 2'!$S35-1),0))</f>
        <v>0</v>
      </c>
      <c r="O197" s="81">
        <f>IF('Data Input 2'!$C35="",0,IF('Data Input 2'!$S35&lt;O$169,'Data Input 2'!$O35*(1+expenditure_growth)^(O$169-'Data Input 2'!$S35-1),0))</f>
        <v>0</v>
      </c>
      <c r="P197" s="81">
        <f>IF('Data Input 2'!$C35="",0,IF('Data Input 2'!$S35&lt;P$169,'Data Input 2'!$O35*(1+expenditure_growth)^(P$169-'Data Input 2'!$S35-1),0))</f>
        <v>0</v>
      </c>
      <c r="Q197" s="81">
        <f>IF('Data Input 2'!$C35="",0,IF('Data Input 2'!$S35&lt;Q$169,'Data Input 2'!$O35*(1+expenditure_growth)^(Q$169-'Data Input 2'!$S35-1),0))</f>
        <v>0</v>
      </c>
      <c r="R197" s="81">
        <f>IF('Data Input 2'!$C35="",0,IF('Data Input 2'!$S35&lt;R$169,'Data Input 2'!$O35*(1+expenditure_growth)^(R$169-'Data Input 2'!$S35-1),0))</f>
        <v>0</v>
      </c>
      <c r="S197" s="81">
        <f>IF('Data Input 2'!$C35="",0,IF('Data Input 2'!$S35&lt;S$169,'Data Input 2'!$O35*(1+expenditure_growth)^(S$169-'Data Input 2'!$S35-1),0))</f>
        <v>0</v>
      </c>
      <c r="T197" s="81">
        <f>IF('Data Input 2'!$C35="",0,IF('Data Input 2'!$S35&lt;T$169,'Data Input 2'!$O35*(1+expenditure_growth)^(T$169-'Data Input 2'!$S35-1),0))</f>
        <v>0</v>
      </c>
      <c r="U197" s="81">
        <f>IF('Data Input 2'!$C35="",0,IF('Data Input 2'!$S35&lt;U$169,'Data Input 2'!$O35*(1+expenditure_growth)^(U$169-'Data Input 2'!$S35-1),0))</f>
        <v>0</v>
      </c>
      <c r="V197" s="81">
        <f>IF('Data Input 2'!$C35="",0,IF('Data Input 2'!$S35&lt;V$169,'Data Input 2'!$O35*(1+expenditure_growth)^(V$169-'Data Input 2'!$S35-1),0))</f>
        <v>0</v>
      </c>
      <c r="W197" s="81">
        <f>IF('Data Input 2'!$C35="",0,IF('Data Input 2'!$S35&lt;W$169,'Data Input 2'!$O35*(1+expenditure_growth)^(W$169-'Data Input 2'!$S35-1),0))</f>
        <v>0</v>
      </c>
      <c r="X197" s="81">
        <f>IF('Data Input 2'!$C35="",0,IF('Data Input 2'!$S35&lt;X$169,'Data Input 2'!$O35*(1+expenditure_growth)^(X$169-'Data Input 2'!$S35-1),0))</f>
        <v>0</v>
      </c>
      <c r="Y197" s="81">
        <f>IF('Data Input 2'!$C35="",0,IF('Data Input 2'!$S35&lt;Y$169,'Data Input 2'!$O35*(1+expenditure_growth)^(Y$169-'Data Input 2'!$S35-1),0))</f>
        <v>0</v>
      </c>
      <c r="Z197" s="132"/>
    </row>
    <row r="198" spans="2:26" s="64" customFormat="1" hidden="1" x14ac:dyDescent="0.2">
      <c r="B198" s="64">
        <f>'Data Input 2'!B36</f>
        <v>0</v>
      </c>
      <c r="C198" s="81"/>
      <c r="D198" s="81">
        <f>IF('Data Input 2'!$C36="",0,IF('Data Input 2'!$S36&lt;D$169,'Data Input 2'!$O36*(1+expenditure_growth)^(D$169-'Data Input 2'!$S36-1),0))</f>
        <v>0</v>
      </c>
      <c r="E198" s="81">
        <f>IF('Data Input 2'!$C36="",0,IF('Data Input 2'!$S36&lt;E$169,'Data Input 2'!$O36*(1+expenditure_growth)^(E$169-'Data Input 2'!$S36-1),0))</f>
        <v>0</v>
      </c>
      <c r="F198" s="81">
        <f>IF('Data Input 2'!$C36="",0,IF('Data Input 2'!$S36&lt;F$169,'Data Input 2'!$O36*(1+expenditure_growth)^(F$169-'Data Input 2'!$S36-1),0))</f>
        <v>0</v>
      </c>
      <c r="G198" s="81">
        <f>IF('Data Input 2'!$C36="",0,IF('Data Input 2'!$S36&lt;G$169,'Data Input 2'!$O36*(1+expenditure_growth)^(G$169-'Data Input 2'!$S36-1),0))</f>
        <v>0</v>
      </c>
      <c r="H198" s="81">
        <f>IF('Data Input 2'!$C36="",0,IF('Data Input 2'!$S36&lt;H$169,'Data Input 2'!$O36*(1+expenditure_growth)^(H$169-'Data Input 2'!$S36-1),0))</f>
        <v>0</v>
      </c>
      <c r="I198" s="81">
        <f>IF('Data Input 2'!$C36="",0,IF('Data Input 2'!$S36&lt;I$169,'Data Input 2'!$O36*(1+expenditure_growth)^(I$169-'Data Input 2'!$S36-1),0))</f>
        <v>0</v>
      </c>
      <c r="J198" s="81">
        <f>IF('Data Input 2'!$C36="",0,IF('Data Input 2'!$S36&lt;J$169,'Data Input 2'!$O36*(1+expenditure_growth)^(J$169-'Data Input 2'!$S36-1),0))</f>
        <v>0</v>
      </c>
      <c r="K198" s="81">
        <f>IF('Data Input 2'!$C36="",0,IF('Data Input 2'!$S36&lt;K$169,'Data Input 2'!$O36*(1+expenditure_growth)^(K$169-'Data Input 2'!$S36-1),0))</f>
        <v>0</v>
      </c>
      <c r="L198" s="81">
        <f>IF('Data Input 2'!$C36="",0,IF('Data Input 2'!$S36&lt;L$169,'Data Input 2'!$O36*(1+expenditure_growth)^(L$169-'Data Input 2'!$S36-1),0))</f>
        <v>0</v>
      </c>
      <c r="M198" s="81">
        <f>IF('Data Input 2'!$C36="",0,IF('Data Input 2'!$S36&lt;M$169,'Data Input 2'!$O36*(1+expenditure_growth)^(M$169-'Data Input 2'!$S36-1),0))</f>
        <v>0</v>
      </c>
      <c r="N198" s="81">
        <f>IF('Data Input 2'!$C36="",0,IF('Data Input 2'!$S36&lt;N$169,'Data Input 2'!$O36*(1+expenditure_growth)^(N$169-'Data Input 2'!$S36-1),0))</f>
        <v>0</v>
      </c>
      <c r="O198" s="81">
        <f>IF('Data Input 2'!$C36="",0,IF('Data Input 2'!$S36&lt;O$169,'Data Input 2'!$O36*(1+expenditure_growth)^(O$169-'Data Input 2'!$S36-1),0))</f>
        <v>0</v>
      </c>
      <c r="P198" s="81">
        <f>IF('Data Input 2'!$C36="",0,IF('Data Input 2'!$S36&lt;P$169,'Data Input 2'!$O36*(1+expenditure_growth)^(P$169-'Data Input 2'!$S36-1),0))</f>
        <v>0</v>
      </c>
      <c r="Q198" s="81">
        <f>IF('Data Input 2'!$C36="",0,IF('Data Input 2'!$S36&lt;Q$169,'Data Input 2'!$O36*(1+expenditure_growth)^(Q$169-'Data Input 2'!$S36-1),0))</f>
        <v>0</v>
      </c>
      <c r="R198" s="81">
        <f>IF('Data Input 2'!$C36="",0,IF('Data Input 2'!$S36&lt;R$169,'Data Input 2'!$O36*(1+expenditure_growth)^(R$169-'Data Input 2'!$S36-1),0))</f>
        <v>0</v>
      </c>
      <c r="S198" s="81">
        <f>IF('Data Input 2'!$C36="",0,IF('Data Input 2'!$S36&lt;S$169,'Data Input 2'!$O36*(1+expenditure_growth)^(S$169-'Data Input 2'!$S36-1),0))</f>
        <v>0</v>
      </c>
      <c r="T198" s="81">
        <f>IF('Data Input 2'!$C36="",0,IF('Data Input 2'!$S36&lt;T$169,'Data Input 2'!$O36*(1+expenditure_growth)^(T$169-'Data Input 2'!$S36-1),0))</f>
        <v>0</v>
      </c>
      <c r="U198" s="81">
        <f>IF('Data Input 2'!$C36="",0,IF('Data Input 2'!$S36&lt;U$169,'Data Input 2'!$O36*(1+expenditure_growth)^(U$169-'Data Input 2'!$S36-1),0))</f>
        <v>0</v>
      </c>
      <c r="V198" s="81">
        <f>IF('Data Input 2'!$C36="",0,IF('Data Input 2'!$S36&lt;V$169,'Data Input 2'!$O36*(1+expenditure_growth)^(V$169-'Data Input 2'!$S36-1),0))</f>
        <v>0</v>
      </c>
      <c r="W198" s="81">
        <f>IF('Data Input 2'!$C36="",0,IF('Data Input 2'!$S36&lt;W$169,'Data Input 2'!$O36*(1+expenditure_growth)^(W$169-'Data Input 2'!$S36-1),0))</f>
        <v>0</v>
      </c>
      <c r="X198" s="81">
        <f>IF('Data Input 2'!$C36="",0,IF('Data Input 2'!$S36&lt;X$169,'Data Input 2'!$O36*(1+expenditure_growth)^(X$169-'Data Input 2'!$S36-1),0))</f>
        <v>0</v>
      </c>
      <c r="Y198" s="81">
        <f>IF('Data Input 2'!$C36="",0,IF('Data Input 2'!$S36&lt;Y$169,'Data Input 2'!$O36*(1+expenditure_growth)^(Y$169-'Data Input 2'!$S36-1),0))</f>
        <v>0</v>
      </c>
      <c r="Z198" s="132"/>
    </row>
    <row r="199" spans="2:26" s="64" customFormat="1" hidden="1" x14ac:dyDescent="0.2">
      <c r="B199" s="64">
        <f>'Data Input 2'!B37</f>
        <v>0</v>
      </c>
      <c r="C199" s="81"/>
      <c r="D199" s="81">
        <f>IF('Data Input 2'!$C37="",0,IF('Data Input 2'!$S37&lt;D$169,'Data Input 2'!$O37*(1+expenditure_growth)^(D$169-'Data Input 2'!$S37-1),0))</f>
        <v>0</v>
      </c>
      <c r="E199" s="81">
        <f>IF('Data Input 2'!$C37="",0,IF('Data Input 2'!$S37&lt;E$169,'Data Input 2'!$O37*(1+expenditure_growth)^(E$169-'Data Input 2'!$S37-1),0))</f>
        <v>0</v>
      </c>
      <c r="F199" s="81">
        <f>IF('Data Input 2'!$C37="",0,IF('Data Input 2'!$S37&lt;F$169,'Data Input 2'!$O37*(1+expenditure_growth)^(F$169-'Data Input 2'!$S37-1),0))</f>
        <v>0</v>
      </c>
      <c r="G199" s="81">
        <f>IF('Data Input 2'!$C37="",0,IF('Data Input 2'!$S37&lt;G$169,'Data Input 2'!$O37*(1+expenditure_growth)^(G$169-'Data Input 2'!$S37-1),0))</f>
        <v>0</v>
      </c>
      <c r="H199" s="81">
        <f>IF('Data Input 2'!$C37="",0,IF('Data Input 2'!$S37&lt;H$169,'Data Input 2'!$O37*(1+expenditure_growth)^(H$169-'Data Input 2'!$S37-1),0))</f>
        <v>0</v>
      </c>
      <c r="I199" s="81">
        <f>IF('Data Input 2'!$C37="",0,IF('Data Input 2'!$S37&lt;I$169,'Data Input 2'!$O37*(1+expenditure_growth)^(I$169-'Data Input 2'!$S37-1),0))</f>
        <v>0</v>
      </c>
      <c r="J199" s="81">
        <f>IF('Data Input 2'!$C37="",0,IF('Data Input 2'!$S37&lt;J$169,'Data Input 2'!$O37*(1+expenditure_growth)^(J$169-'Data Input 2'!$S37-1),0))</f>
        <v>0</v>
      </c>
      <c r="K199" s="81">
        <f>IF('Data Input 2'!$C37="",0,IF('Data Input 2'!$S37&lt;K$169,'Data Input 2'!$O37*(1+expenditure_growth)^(K$169-'Data Input 2'!$S37-1),0))</f>
        <v>0</v>
      </c>
      <c r="L199" s="81">
        <f>IF('Data Input 2'!$C37="",0,IF('Data Input 2'!$S37&lt;L$169,'Data Input 2'!$O37*(1+expenditure_growth)^(L$169-'Data Input 2'!$S37-1),0))</f>
        <v>0</v>
      </c>
      <c r="M199" s="81">
        <f>IF('Data Input 2'!$C37="",0,IF('Data Input 2'!$S37&lt;M$169,'Data Input 2'!$O37*(1+expenditure_growth)^(M$169-'Data Input 2'!$S37-1),0))</f>
        <v>0</v>
      </c>
      <c r="N199" s="81">
        <f>IF('Data Input 2'!$C37="",0,IF('Data Input 2'!$S37&lt;N$169,'Data Input 2'!$O37*(1+expenditure_growth)^(N$169-'Data Input 2'!$S37-1),0))</f>
        <v>0</v>
      </c>
      <c r="O199" s="81">
        <f>IF('Data Input 2'!$C37="",0,IF('Data Input 2'!$S37&lt;O$169,'Data Input 2'!$O37*(1+expenditure_growth)^(O$169-'Data Input 2'!$S37-1),0))</f>
        <v>0</v>
      </c>
      <c r="P199" s="81">
        <f>IF('Data Input 2'!$C37="",0,IF('Data Input 2'!$S37&lt;P$169,'Data Input 2'!$O37*(1+expenditure_growth)^(P$169-'Data Input 2'!$S37-1),0))</f>
        <v>0</v>
      </c>
      <c r="Q199" s="81">
        <f>IF('Data Input 2'!$C37="",0,IF('Data Input 2'!$S37&lt;Q$169,'Data Input 2'!$O37*(1+expenditure_growth)^(Q$169-'Data Input 2'!$S37-1),0))</f>
        <v>0</v>
      </c>
      <c r="R199" s="81">
        <f>IF('Data Input 2'!$C37="",0,IF('Data Input 2'!$S37&lt;R$169,'Data Input 2'!$O37*(1+expenditure_growth)^(R$169-'Data Input 2'!$S37-1),0))</f>
        <v>0</v>
      </c>
      <c r="S199" s="81">
        <f>IF('Data Input 2'!$C37="",0,IF('Data Input 2'!$S37&lt;S$169,'Data Input 2'!$O37*(1+expenditure_growth)^(S$169-'Data Input 2'!$S37-1),0))</f>
        <v>0</v>
      </c>
      <c r="T199" s="81">
        <f>IF('Data Input 2'!$C37="",0,IF('Data Input 2'!$S37&lt;T$169,'Data Input 2'!$O37*(1+expenditure_growth)^(T$169-'Data Input 2'!$S37-1),0))</f>
        <v>0</v>
      </c>
      <c r="U199" s="81">
        <f>IF('Data Input 2'!$C37="",0,IF('Data Input 2'!$S37&lt;U$169,'Data Input 2'!$O37*(1+expenditure_growth)^(U$169-'Data Input 2'!$S37-1),0))</f>
        <v>0</v>
      </c>
      <c r="V199" s="81">
        <f>IF('Data Input 2'!$C37="",0,IF('Data Input 2'!$S37&lt;V$169,'Data Input 2'!$O37*(1+expenditure_growth)^(V$169-'Data Input 2'!$S37-1),0))</f>
        <v>0</v>
      </c>
      <c r="W199" s="81">
        <f>IF('Data Input 2'!$C37="",0,IF('Data Input 2'!$S37&lt;W$169,'Data Input 2'!$O37*(1+expenditure_growth)^(W$169-'Data Input 2'!$S37-1),0))</f>
        <v>0</v>
      </c>
      <c r="X199" s="81">
        <f>IF('Data Input 2'!$C37="",0,IF('Data Input 2'!$S37&lt;X$169,'Data Input 2'!$O37*(1+expenditure_growth)^(X$169-'Data Input 2'!$S37-1),0))</f>
        <v>0</v>
      </c>
      <c r="Y199" s="81">
        <f>IF('Data Input 2'!$C37="",0,IF('Data Input 2'!$S37&lt;Y$169,'Data Input 2'!$O37*(1+expenditure_growth)^(Y$169-'Data Input 2'!$S37-1),0))</f>
        <v>0</v>
      </c>
      <c r="Z199" s="132"/>
    </row>
    <row r="200" spans="2:26" s="64" customFormat="1" hidden="1" x14ac:dyDescent="0.2">
      <c r="B200" s="64">
        <f>'Data Input 2'!B38</f>
        <v>0</v>
      </c>
      <c r="C200" s="81"/>
      <c r="D200" s="81">
        <f>IF('Data Input 2'!$C38="",0,IF('Data Input 2'!$S38&lt;D$169,'Data Input 2'!$O38*(1+expenditure_growth)^(D$169-'Data Input 2'!$S38-1),0))</f>
        <v>0</v>
      </c>
      <c r="E200" s="81">
        <f>IF('Data Input 2'!$C38="",0,IF('Data Input 2'!$S38&lt;E$169,'Data Input 2'!$O38*(1+expenditure_growth)^(E$169-'Data Input 2'!$S38-1),0))</f>
        <v>0</v>
      </c>
      <c r="F200" s="81">
        <f>IF('Data Input 2'!$C38="",0,IF('Data Input 2'!$S38&lt;F$169,'Data Input 2'!$O38*(1+expenditure_growth)^(F$169-'Data Input 2'!$S38-1),0))</f>
        <v>0</v>
      </c>
      <c r="G200" s="81">
        <f>IF('Data Input 2'!$C38="",0,IF('Data Input 2'!$S38&lt;G$169,'Data Input 2'!$O38*(1+expenditure_growth)^(G$169-'Data Input 2'!$S38-1),0))</f>
        <v>0</v>
      </c>
      <c r="H200" s="81">
        <f>IF('Data Input 2'!$C38="",0,IF('Data Input 2'!$S38&lt;H$169,'Data Input 2'!$O38*(1+expenditure_growth)^(H$169-'Data Input 2'!$S38-1),0))</f>
        <v>0</v>
      </c>
      <c r="I200" s="81">
        <f>IF('Data Input 2'!$C38="",0,IF('Data Input 2'!$S38&lt;I$169,'Data Input 2'!$O38*(1+expenditure_growth)^(I$169-'Data Input 2'!$S38-1),0))</f>
        <v>0</v>
      </c>
      <c r="J200" s="81">
        <f>IF('Data Input 2'!$C38="",0,IF('Data Input 2'!$S38&lt;J$169,'Data Input 2'!$O38*(1+expenditure_growth)^(J$169-'Data Input 2'!$S38-1),0))</f>
        <v>0</v>
      </c>
      <c r="K200" s="81">
        <f>IF('Data Input 2'!$C38="",0,IF('Data Input 2'!$S38&lt;K$169,'Data Input 2'!$O38*(1+expenditure_growth)^(K$169-'Data Input 2'!$S38-1),0))</f>
        <v>0</v>
      </c>
      <c r="L200" s="81">
        <f>IF('Data Input 2'!$C38="",0,IF('Data Input 2'!$S38&lt;L$169,'Data Input 2'!$O38*(1+expenditure_growth)^(L$169-'Data Input 2'!$S38-1),0))</f>
        <v>0</v>
      </c>
      <c r="M200" s="81">
        <f>IF('Data Input 2'!$C38="",0,IF('Data Input 2'!$S38&lt;M$169,'Data Input 2'!$O38*(1+expenditure_growth)^(M$169-'Data Input 2'!$S38-1),0))</f>
        <v>0</v>
      </c>
      <c r="N200" s="81">
        <f>IF('Data Input 2'!$C38="",0,IF('Data Input 2'!$S38&lt;N$169,'Data Input 2'!$O38*(1+expenditure_growth)^(N$169-'Data Input 2'!$S38-1),0))</f>
        <v>0</v>
      </c>
      <c r="O200" s="81">
        <f>IF('Data Input 2'!$C38="",0,IF('Data Input 2'!$S38&lt;O$169,'Data Input 2'!$O38*(1+expenditure_growth)^(O$169-'Data Input 2'!$S38-1),0))</f>
        <v>0</v>
      </c>
      <c r="P200" s="81">
        <f>IF('Data Input 2'!$C38="",0,IF('Data Input 2'!$S38&lt;P$169,'Data Input 2'!$O38*(1+expenditure_growth)^(P$169-'Data Input 2'!$S38-1),0))</f>
        <v>0</v>
      </c>
      <c r="Q200" s="81">
        <f>IF('Data Input 2'!$C38="",0,IF('Data Input 2'!$S38&lt;Q$169,'Data Input 2'!$O38*(1+expenditure_growth)^(Q$169-'Data Input 2'!$S38-1),0))</f>
        <v>0</v>
      </c>
      <c r="R200" s="81">
        <f>IF('Data Input 2'!$C38="",0,IF('Data Input 2'!$S38&lt;R$169,'Data Input 2'!$O38*(1+expenditure_growth)^(R$169-'Data Input 2'!$S38-1),0))</f>
        <v>0</v>
      </c>
      <c r="S200" s="81">
        <f>IF('Data Input 2'!$C38="",0,IF('Data Input 2'!$S38&lt;S$169,'Data Input 2'!$O38*(1+expenditure_growth)^(S$169-'Data Input 2'!$S38-1),0))</f>
        <v>0</v>
      </c>
      <c r="T200" s="81">
        <f>IF('Data Input 2'!$C38="",0,IF('Data Input 2'!$S38&lt;T$169,'Data Input 2'!$O38*(1+expenditure_growth)^(T$169-'Data Input 2'!$S38-1),0))</f>
        <v>0</v>
      </c>
      <c r="U200" s="81">
        <f>IF('Data Input 2'!$C38="",0,IF('Data Input 2'!$S38&lt;U$169,'Data Input 2'!$O38*(1+expenditure_growth)^(U$169-'Data Input 2'!$S38-1),0))</f>
        <v>0</v>
      </c>
      <c r="V200" s="81">
        <f>IF('Data Input 2'!$C38="",0,IF('Data Input 2'!$S38&lt;V$169,'Data Input 2'!$O38*(1+expenditure_growth)^(V$169-'Data Input 2'!$S38-1),0))</f>
        <v>0</v>
      </c>
      <c r="W200" s="81">
        <f>IF('Data Input 2'!$C38="",0,IF('Data Input 2'!$S38&lt;W$169,'Data Input 2'!$O38*(1+expenditure_growth)^(W$169-'Data Input 2'!$S38-1),0))</f>
        <v>0</v>
      </c>
      <c r="X200" s="81">
        <f>IF('Data Input 2'!$C38="",0,IF('Data Input 2'!$S38&lt;X$169,'Data Input 2'!$O38*(1+expenditure_growth)^(X$169-'Data Input 2'!$S38-1),0))</f>
        <v>0</v>
      </c>
      <c r="Y200" s="81">
        <f>IF('Data Input 2'!$C38="",0,IF('Data Input 2'!$S38&lt;Y$169,'Data Input 2'!$O38*(1+expenditure_growth)^(Y$169-'Data Input 2'!$S38-1),0))</f>
        <v>0</v>
      </c>
      <c r="Z200" s="132"/>
    </row>
    <row r="201" spans="2:26" s="64" customFormat="1" hidden="1" x14ac:dyDescent="0.2">
      <c r="B201" s="64">
        <f>'Data Input 2'!B39</f>
        <v>0</v>
      </c>
      <c r="C201" s="81"/>
      <c r="D201" s="81">
        <f>IF('Data Input 2'!$C39="",0,IF('Data Input 2'!$S39&lt;D$169,'Data Input 2'!$O39*(1+expenditure_growth)^(D$169-'Data Input 2'!$S39-1),0))</f>
        <v>0</v>
      </c>
      <c r="E201" s="81">
        <f>IF('Data Input 2'!$C39="",0,IF('Data Input 2'!$S39&lt;E$169,'Data Input 2'!$O39*(1+expenditure_growth)^(E$169-'Data Input 2'!$S39-1),0))</f>
        <v>0</v>
      </c>
      <c r="F201" s="81">
        <f>IF('Data Input 2'!$C39="",0,IF('Data Input 2'!$S39&lt;F$169,'Data Input 2'!$O39*(1+expenditure_growth)^(F$169-'Data Input 2'!$S39-1),0))</f>
        <v>0</v>
      </c>
      <c r="G201" s="81">
        <f>IF('Data Input 2'!$C39="",0,IF('Data Input 2'!$S39&lt;G$169,'Data Input 2'!$O39*(1+expenditure_growth)^(G$169-'Data Input 2'!$S39-1),0))</f>
        <v>0</v>
      </c>
      <c r="H201" s="81">
        <f>IF('Data Input 2'!$C39="",0,IF('Data Input 2'!$S39&lt;H$169,'Data Input 2'!$O39*(1+expenditure_growth)^(H$169-'Data Input 2'!$S39-1),0))</f>
        <v>0</v>
      </c>
      <c r="I201" s="81">
        <f>IF('Data Input 2'!$C39="",0,IF('Data Input 2'!$S39&lt;I$169,'Data Input 2'!$O39*(1+expenditure_growth)^(I$169-'Data Input 2'!$S39-1),0))</f>
        <v>0</v>
      </c>
      <c r="J201" s="81">
        <f>IF('Data Input 2'!$C39="",0,IF('Data Input 2'!$S39&lt;J$169,'Data Input 2'!$O39*(1+expenditure_growth)^(J$169-'Data Input 2'!$S39-1),0))</f>
        <v>0</v>
      </c>
      <c r="K201" s="81">
        <f>IF('Data Input 2'!$C39="",0,IF('Data Input 2'!$S39&lt;K$169,'Data Input 2'!$O39*(1+expenditure_growth)^(K$169-'Data Input 2'!$S39-1),0))</f>
        <v>0</v>
      </c>
      <c r="L201" s="81">
        <f>IF('Data Input 2'!$C39="",0,IF('Data Input 2'!$S39&lt;L$169,'Data Input 2'!$O39*(1+expenditure_growth)^(L$169-'Data Input 2'!$S39-1),0))</f>
        <v>0</v>
      </c>
      <c r="M201" s="81">
        <f>IF('Data Input 2'!$C39="",0,IF('Data Input 2'!$S39&lt;M$169,'Data Input 2'!$O39*(1+expenditure_growth)^(M$169-'Data Input 2'!$S39-1),0))</f>
        <v>0</v>
      </c>
      <c r="N201" s="81">
        <f>IF('Data Input 2'!$C39="",0,IF('Data Input 2'!$S39&lt;N$169,'Data Input 2'!$O39*(1+expenditure_growth)^(N$169-'Data Input 2'!$S39-1),0))</f>
        <v>0</v>
      </c>
      <c r="O201" s="81">
        <f>IF('Data Input 2'!$C39="",0,IF('Data Input 2'!$S39&lt;O$169,'Data Input 2'!$O39*(1+expenditure_growth)^(O$169-'Data Input 2'!$S39-1),0))</f>
        <v>0</v>
      </c>
      <c r="P201" s="81">
        <f>IF('Data Input 2'!$C39="",0,IF('Data Input 2'!$S39&lt;P$169,'Data Input 2'!$O39*(1+expenditure_growth)^(P$169-'Data Input 2'!$S39-1),0))</f>
        <v>0</v>
      </c>
      <c r="Q201" s="81">
        <f>IF('Data Input 2'!$C39="",0,IF('Data Input 2'!$S39&lt;Q$169,'Data Input 2'!$O39*(1+expenditure_growth)^(Q$169-'Data Input 2'!$S39-1),0))</f>
        <v>0</v>
      </c>
      <c r="R201" s="81">
        <f>IF('Data Input 2'!$C39="",0,IF('Data Input 2'!$S39&lt;R$169,'Data Input 2'!$O39*(1+expenditure_growth)^(R$169-'Data Input 2'!$S39-1),0))</f>
        <v>0</v>
      </c>
      <c r="S201" s="81">
        <f>IF('Data Input 2'!$C39="",0,IF('Data Input 2'!$S39&lt;S$169,'Data Input 2'!$O39*(1+expenditure_growth)^(S$169-'Data Input 2'!$S39-1),0))</f>
        <v>0</v>
      </c>
      <c r="T201" s="81">
        <f>IF('Data Input 2'!$C39="",0,IF('Data Input 2'!$S39&lt;T$169,'Data Input 2'!$O39*(1+expenditure_growth)^(T$169-'Data Input 2'!$S39-1),0))</f>
        <v>0</v>
      </c>
      <c r="U201" s="81">
        <f>IF('Data Input 2'!$C39="",0,IF('Data Input 2'!$S39&lt;U$169,'Data Input 2'!$O39*(1+expenditure_growth)^(U$169-'Data Input 2'!$S39-1),0))</f>
        <v>0</v>
      </c>
      <c r="V201" s="81">
        <f>IF('Data Input 2'!$C39="",0,IF('Data Input 2'!$S39&lt;V$169,'Data Input 2'!$O39*(1+expenditure_growth)^(V$169-'Data Input 2'!$S39-1),0))</f>
        <v>0</v>
      </c>
      <c r="W201" s="81">
        <f>IF('Data Input 2'!$C39="",0,IF('Data Input 2'!$S39&lt;W$169,'Data Input 2'!$O39*(1+expenditure_growth)^(W$169-'Data Input 2'!$S39-1),0))</f>
        <v>0</v>
      </c>
      <c r="X201" s="81">
        <f>IF('Data Input 2'!$C39="",0,IF('Data Input 2'!$S39&lt;X$169,'Data Input 2'!$O39*(1+expenditure_growth)^(X$169-'Data Input 2'!$S39-1),0))</f>
        <v>0</v>
      </c>
      <c r="Y201" s="81">
        <f>IF('Data Input 2'!$C39="",0,IF('Data Input 2'!$S39&lt;Y$169,'Data Input 2'!$O39*(1+expenditure_growth)^(Y$169-'Data Input 2'!$S39-1),0))</f>
        <v>0</v>
      </c>
      <c r="Z201" s="132"/>
    </row>
    <row r="202" spans="2:26" s="64" customFormat="1" hidden="1" x14ac:dyDescent="0.2">
      <c r="B202" s="64">
        <f>'Data Input 2'!B40</f>
        <v>0</v>
      </c>
      <c r="C202" s="81"/>
      <c r="D202" s="81">
        <f>IF('Data Input 2'!$C40="",0,IF('Data Input 2'!$S40&lt;D$169,'Data Input 2'!$O40*(1+expenditure_growth)^(D$169-'Data Input 2'!$S40-1),0))</f>
        <v>0</v>
      </c>
      <c r="E202" s="81">
        <f>IF('Data Input 2'!$C40="",0,IF('Data Input 2'!$S40&lt;E$169,'Data Input 2'!$O40*(1+expenditure_growth)^(E$169-'Data Input 2'!$S40-1),0))</f>
        <v>0</v>
      </c>
      <c r="F202" s="81">
        <f>IF('Data Input 2'!$C40="",0,IF('Data Input 2'!$S40&lt;F$169,'Data Input 2'!$O40*(1+expenditure_growth)^(F$169-'Data Input 2'!$S40-1),0))</f>
        <v>0</v>
      </c>
      <c r="G202" s="81">
        <f>IF('Data Input 2'!$C40="",0,IF('Data Input 2'!$S40&lt;G$169,'Data Input 2'!$O40*(1+expenditure_growth)^(G$169-'Data Input 2'!$S40-1),0))</f>
        <v>0</v>
      </c>
      <c r="H202" s="81">
        <f>IF('Data Input 2'!$C40="",0,IF('Data Input 2'!$S40&lt;H$169,'Data Input 2'!$O40*(1+expenditure_growth)^(H$169-'Data Input 2'!$S40-1),0))</f>
        <v>0</v>
      </c>
      <c r="I202" s="81">
        <f>IF('Data Input 2'!$C40="",0,IF('Data Input 2'!$S40&lt;I$169,'Data Input 2'!$O40*(1+expenditure_growth)^(I$169-'Data Input 2'!$S40-1),0))</f>
        <v>0</v>
      </c>
      <c r="J202" s="81">
        <f>IF('Data Input 2'!$C40="",0,IF('Data Input 2'!$S40&lt;J$169,'Data Input 2'!$O40*(1+expenditure_growth)^(J$169-'Data Input 2'!$S40-1),0))</f>
        <v>0</v>
      </c>
      <c r="K202" s="81">
        <f>IF('Data Input 2'!$C40="",0,IF('Data Input 2'!$S40&lt;K$169,'Data Input 2'!$O40*(1+expenditure_growth)^(K$169-'Data Input 2'!$S40-1),0))</f>
        <v>0</v>
      </c>
      <c r="L202" s="81">
        <f>IF('Data Input 2'!$C40="",0,IF('Data Input 2'!$S40&lt;L$169,'Data Input 2'!$O40*(1+expenditure_growth)^(L$169-'Data Input 2'!$S40-1),0))</f>
        <v>0</v>
      </c>
      <c r="M202" s="81">
        <f>IF('Data Input 2'!$C40="",0,IF('Data Input 2'!$S40&lt;M$169,'Data Input 2'!$O40*(1+expenditure_growth)^(M$169-'Data Input 2'!$S40-1),0))</f>
        <v>0</v>
      </c>
      <c r="N202" s="81">
        <f>IF('Data Input 2'!$C40="",0,IF('Data Input 2'!$S40&lt;N$169,'Data Input 2'!$O40*(1+expenditure_growth)^(N$169-'Data Input 2'!$S40-1),0))</f>
        <v>0</v>
      </c>
      <c r="O202" s="81">
        <f>IF('Data Input 2'!$C40="",0,IF('Data Input 2'!$S40&lt;O$169,'Data Input 2'!$O40*(1+expenditure_growth)^(O$169-'Data Input 2'!$S40-1),0))</f>
        <v>0</v>
      </c>
      <c r="P202" s="81">
        <f>IF('Data Input 2'!$C40="",0,IF('Data Input 2'!$S40&lt;P$169,'Data Input 2'!$O40*(1+expenditure_growth)^(P$169-'Data Input 2'!$S40-1),0))</f>
        <v>0</v>
      </c>
      <c r="Q202" s="81">
        <f>IF('Data Input 2'!$C40="",0,IF('Data Input 2'!$S40&lt;Q$169,'Data Input 2'!$O40*(1+expenditure_growth)^(Q$169-'Data Input 2'!$S40-1),0))</f>
        <v>0</v>
      </c>
      <c r="R202" s="81">
        <f>IF('Data Input 2'!$C40="",0,IF('Data Input 2'!$S40&lt;R$169,'Data Input 2'!$O40*(1+expenditure_growth)^(R$169-'Data Input 2'!$S40-1),0))</f>
        <v>0</v>
      </c>
      <c r="S202" s="81">
        <f>IF('Data Input 2'!$C40="",0,IF('Data Input 2'!$S40&lt;S$169,'Data Input 2'!$O40*(1+expenditure_growth)^(S$169-'Data Input 2'!$S40-1),0))</f>
        <v>0</v>
      </c>
      <c r="T202" s="81">
        <f>IF('Data Input 2'!$C40="",0,IF('Data Input 2'!$S40&lt;T$169,'Data Input 2'!$O40*(1+expenditure_growth)^(T$169-'Data Input 2'!$S40-1),0))</f>
        <v>0</v>
      </c>
      <c r="U202" s="81">
        <f>IF('Data Input 2'!$C40="",0,IF('Data Input 2'!$S40&lt;U$169,'Data Input 2'!$O40*(1+expenditure_growth)^(U$169-'Data Input 2'!$S40-1),0))</f>
        <v>0</v>
      </c>
      <c r="V202" s="81">
        <f>IF('Data Input 2'!$C40="",0,IF('Data Input 2'!$S40&lt;V$169,'Data Input 2'!$O40*(1+expenditure_growth)^(V$169-'Data Input 2'!$S40-1),0))</f>
        <v>0</v>
      </c>
      <c r="W202" s="81">
        <f>IF('Data Input 2'!$C40="",0,IF('Data Input 2'!$S40&lt;W$169,'Data Input 2'!$O40*(1+expenditure_growth)^(W$169-'Data Input 2'!$S40-1),0))</f>
        <v>0</v>
      </c>
      <c r="X202" s="81">
        <f>IF('Data Input 2'!$C40="",0,IF('Data Input 2'!$S40&lt;X$169,'Data Input 2'!$O40*(1+expenditure_growth)^(X$169-'Data Input 2'!$S40-1),0))</f>
        <v>0</v>
      </c>
      <c r="Y202" s="81">
        <f>IF('Data Input 2'!$C40="",0,IF('Data Input 2'!$S40&lt;Y$169,'Data Input 2'!$O40*(1+expenditure_growth)^(Y$169-'Data Input 2'!$S40-1),0))</f>
        <v>0</v>
      </c>
      <c r="Z202" s="132"/>
    </row>
    <row r="203" spans="2:26" s="64" customFormat="1" hidden="1" x14ac:dyDescent="0.2">
      <c r="B203" s="64">
        <f>'Data Input 2'!B41</f>
        <v>0</v>
      </c>
      <c r="C203" s="81"/>
      <c r="D203" s="81">
        <f>IF('Data Input 2'!$C41="",0,IF('Data Input 2'!$S41&lt;D$169,'Data Input 2'!$O41*(1+expenditure_growth)^(D$169-'Data Input 2'!$S41-1),0))</f>
        <v>0</v>
      </c>
      <c r="E203" s="81">
        <f>IF('Data Input 2'!$C41="",0,IF('Data Input 2'!$S41&lt;E$169,'Data Input 2'!$O41*(1+expenditure_growth)^(E$169-'Data Input 2'!$S41-1),0))</f>
        <v>0</v>
      </c>
      <c r="F203" s="81">
        <f>IF('Data Input 2'!$C41="",0,IF('Data Input 2'!$S41&lt;F$169,'Data Input 2'!$O41*(1+expenditure_growth)^(F$169-'Data Input 2'!$S41-1),0))</f>
        <v>0</v>
      </c>
      <c r="G203" s="81">
        <f>IF('Data Input 2'!$C41="",0,IF('Data Input 2'!$S41&lt;G$169,'Data Input 2'!$O41*(1+expenditure_growth)^(G$169-'Data Input 2'!$S41-1),0))</f>
        <v>0</v>
      </c>
      <c r="H203" s="81">
        <f>IF('Data Input 2'!$C41="",0,IF('Data Input 2'!$S41&lt;H$169,'Data Input 2'!$O41*(1+expenditure_growth)^(H$169-'Data Input 2'!$S41-1),0))</f>
        <v>0</v>
      </c>
      <c r="I203" s="81">
        <f>IF('Data Input 2'!$C41="",0,IF('Data Input 2'!$S41&lt;I$169,'Data Input 2'!$O41*(1+expenditure_growth)^(I$169-'Data Input 2'!$S41-1),0))</f>
        <v>0</v>
      </c>
      <c r="J203" s="81">
        <f>IF('Data Input 2'!$C41="",0,IF('Data Input 2'!$S41&lt;J$169,'Data Input 2'!$O41*(1+expenditure_growth)^(J$169-'Data Input 2'!$S41-1),0))</f>
        <v>0</v>
      </c>
      <c r="K203" s="81">
        <f>IF('Data Input 2'!$C41="",0,IF('Data Input 2'!$S41&lt;K$169,'Data Input 2'!$O41*(1+expenditure_growth)^(K$169-'Data Input 2'!$S41-1),0))</f>
        <v>0</v>
      </c>
      <c r="L203" s="81">
        <f>IF('Data Input 2'!$C41="",0,IF('Data Input 2'!$S41&lt;L$169,'Data Input 2'!$O41*(1+expenditure_growth)^(L$169-'Data Input 2'!$S41-1),0))</f>
        <v>0</v>
      </c>
      <c r="M203" s="81">
        <f>IF('Data Input 2'!$C41="",0,IF('Data Input 2'!$S41&lt;M$169,'Data Input 2'!$O41*(1+expenditure_growth)^(M$169-'Data Input 2'!$S41-1),0))</f>
        <v>0</v>
      </c>
      <c r="N203" s="81">
        <f>IF('Data Input 2'!$C41="",0,IF('Data Input 2'!$S41&lt;N$169,'Data Input 2'!$O41*(1+expenditure_growth)^(N$169-'Data Input 2'!$S41-1),0))</f>
        <v>0</v>
      </c>
      <c r="O203" s="81">
        <f>IF('Data Input 2'!$C41="",0,IF('Data Input 2'!$S41&lt;O$169,'Data Input 2'!$O41*(1+expenditure_growth)^(O$169-'Data Input 2'!$S41-1),0))</f>
        <v>0</v>
      </c>
      <c r="P203" s="81">
        <f>IF('Data Input 2'!$C41="",0,IF('Data Input 2'!$S41&lt;P$169,'Data Input 2'!$O41*(1+expenditure_growth)^(P$169-'Data Input 2'!$S41-1),0))</f>
        <v>0</v>
      </c>
      <c r="Q203" s="81">
        <f>IF('Data Input 2'!$C41="",0,IF('Data Input 2'!$S41&lt;Q$169,'Data Input 2'!$O41*(1+expenditure_growth)^(Q$169-'Data Input 2'!$S41-1),0))</f>
        <v>0</v>
      </c>
      <c r="R203" s="81">
        <f>IF('Data Input 2'!$C41="",0,IF('Data Input 2'!$S41&lt;R$169,'Data Input 2'!$O41*(1+expenditure_growth)^(R$169-'Data Input 2'!$S41-1),0))</f>
        <v>0</v>
      </c>
      <c r="S203" s="81">
        <f>IF('Data Input 2'!$C41="",0,IF('Data Input 2'!$S41&lt;S$169,'Data Input 2'!$O41*(1+expenditure_growth)^(S$169-'Data Input 2'!$S41-1),0))</f>
        <v>0</v>
      </c>
      <c r="T203" s="81">
        <f>IF('Data Input 2'!$C41="",0,IF('Data Input 2'!$S41&lt;T$169,'Data Input 2'!$O41*(1+expenditure_growth)^(T$169-'Data Input 2'!$S41-1),0))</f>
        <v>0</v>
      </c>
      <c r="U203" s="81">
        <f>IF('Data Input 2'!$C41="",0,IF('Data Input 2'!$S41&lt;U$169,'Data Input 2'!$O41*(1+expenditure_growth)^(U$169-'Data Input 2'!$S41-1),0))</f>
        <v>0</v>
      </c>
      <c r="V203" s="81">
        <f>IF('Data Input 2'!$C41="",0,IF('Data Input 2'!$S41&lt;V$169,'Data Input 2'!$O41*(1+expenditure_growth)^(V$169-'Data Input 2'!$S41-1),0))</f>
        <v>0</v>
      </c>
      <c r="W203" s="81">
        <f>IF('Data Input 2'!$C41="",0,IF('Data Input 2'!$S41&lt;W$169,'Data Input 2'!$O41*(1+expenditure_growth)^(W$169-'Data Input 2'!$S41-1),0))</f>
        <v>0</v>
      </c>
      <c r="X203" s="81">
        <f>IF('Data Input 2'!$C41="",0,IF('Data Input 2'!$S41&lt;X$169,'Data Input 2'!$O41*(1+expenditure_growth)^(X$169-'Data Input 2'!$S41-1),0))</f>
        <v>0</v>
      </c>
      <c r="Y203" s="81">
        <f>IF('Data Input 2'!$C41="",0,IF('Data Input 2'!$S41&lt;Y$169,'Data Input 2'!$O41*(1+expenditure_growth)^(Y$169-'Data Input 2'!$S41-1),0))</f>
        <v>0</v>
      </c>
      <c r="Z203" s="132"/>
    </row>
    <row r="204" spans="2:26" s="64" customFormat="1" hidden="1" x14ac:dyDescent="0.2">
      <c r="B204" s="64">
        <f>'Data Input 2'!B42</f>
        <v>0</v>
      </c>
      <c r="C204" s="81"/>
      <c r="D204" s="81">
        <f>IF('Data Input 2'!$C42="",0,IF('Data Input 2'!$S42&lt;D$169,'Data Input 2'!$O42*(1+expenditure_growth)^(D$169-'Data Input 2'!$S42-1),0))</f>
        <v>0</v>
      </c>
      <c r="E204" s="81">
        <f>IF('Data Input 2'!$C42="",0,IF('Data Input 2'!$S42&lt;E$169,'Data Input 2'!$O42*(1+expenditure_growth)^(E$169-'Data Input 2'!$S42-1),0))</f>
        <v>0</v>
      </c>
      <c r="F204" s="81">
        <f>IF('Data Input 2'!$C42="",0,IF('Data Input 2'!$S42&lt;F$169,'Data Input 2'!$O42*(1+expenditure_growth)^(F$169-'Data Input 2'!$S42-1),0))</f>
        <v>0</v>
      </c>
      <c r="G204" s="81">
        <f>IF('Data Input 2'!$C42="",0,IF('Data Input 2'!$S42&lt;G$169,'Data Input 2'!$O42*(1+expenditure_growth)^(G$169-'Data Input 2'!$S42-1),0))</f>
        <v>0</v>
      </c>
      <c r="H204" s="81">
        <f>IF('Data Input 2'!$C42="",0,IF('Data Input 2'!$S42&lt;H$169,'Data Input 2'!$O42*(1+expenditure_growth)^(H$169-'Data Input 2'!$S42-1),0))</f>
        <v>0</v>
      </c>
      <c r="I204" s="81">
        <f>IF('Data Input 2'!$C42="",0,IF('Data Input 2'!$S42&lt;I$169,'Data Input 2'!$O42*(1+expenditure_growth)^(I$169-'Data Input 2'!$S42-1),0))</f>
        <v>0</v>
      </c>
      <c r="J204" s="81">
        <f>IF('Data Input 2'!$C42="",0,IF('Data Input 2'!$S42&lt;J$169,'Data Input 2'!$O42*(1+expenditure_growth)^(J$169-'Data Input 2'!$S42-1),0))</f>
        <v>0</v>
      </c>
      <c r="K204" s="81">
        <f>IF('Data Input 2'!$C42="",0,IF('Data Input 2'!$S42&lt;K$169,'Data Input 2'!$O42*(1+expenditure_growth)^(K$169-'Data Input 2'!$S42-1),0))</f>
        <v>0</v>
      </c>
      <c r="L204" s="81">
        <f>IF('Data Input 2'!$C42="",0,IF('Data Input 2'!$S42&lt;L$169,'Data Input 2'!$O42*(1+expenditure_growth)^(L$169-'Data Input 2'!$S42-1),0))</f>
        <v>0</v>
      </c>
      <c r="M204" s="81">
        <f>IF('Data Input 2'!$C42="",0,IF('Data Input 2'!$S42&lt;M$169,'Data Input 2'!$O42*(1+expenditure_growth)^(M$169-'Data Input 2'!$S42-1),0))</f>
        <v>0</v>
      </c>
      <c r="N204" s="81">
        <f>IF('Data Input 2'!$C42="",0,IF('Data Input 2'!$S42&lt;N$169,'Data Input 2'!$O42*(1+expenditure_growth)^(N$169-'Data Input 2'!$S42-1),0))</f>
        <v>0</v>
      </c>
      <c r="O204" s="81">
        <f>IF('Data Input 2'!$C42="",0,IF('Data Input 2'!$S42&lt;O$169,'Data Input 2'!$O42*(1+expenditure_growth)^(O$169-'Data Input 2'!$S42-1),0))</f>
        <v>0</v>
      </c>
      <c r="P204" s="81">
        <f>IF('Data Input 2'!$C42="",0,IF('Data Input 2'!$S42&lt;P$169,'Data Input 2'!$O42*(1+expenditure_growth)^(P$169-'Data Input 2'!$S42-1),0))</f>
        <v>0</v>
      </c>
      <c r="Q204" s="81">
        <f>IF('Data Input 2'!$C42="",0,IF('Data Input 2'!$S42&lt;Q$169,'Data Input 2'!$O42*(1+expenditure_growth)^(Q$169-'Data Input 2'!$S42-1),0))</f>
        <v>0</v>
      </c>
      <c r="R204" s="81">
        <f>IF('Data Input 2'!$C42="",0,IF('Data Input 2'!$S42&lt;R$169,'Data Input 2'!$O42*(1+expenditure_growth)^(R$169-'Data Input 2'!$S42-1),0))</f>
        <v>0</v>
      </c>
      <c r="S204" s="81">
        <f>IF('Data Input 2'!$C42="",0,IF('Data Input 2'!$S42&lt;S$169,'Data Input 2'!$O42*(1+expenditure_growth)^(S$169-'Data Input 2'!$S42-1),0))</f>
        <v>0</v>
      </c>
      <c r="T204" s="81">
        <f>IF('Data Input 2'!$C42="",0,IF('Data Input 2'!$S42&lt;T$169,'Data Input 2'!$O42*(1+expenditure_growth)^(T$169-'Data Input 2'!$S42-1),0))</f>
        <v>0</v>
      </c>
      <c r="U204" s="81">
        <f>IF('Data Input 2'!$C42="",0,IF('Data Input 2'!$S42&lt;U$169,'Data Input 2'!$O42*(1+expenditure_growth)^(U$169-'Data Input 2'!$S42-1),0))</f>
        <v>0</v>
      </c>
      <c r="V204" s="81">
        <f>IF('Data Input 2'!$C42="",0,IF('Data Input 2'!$S42&lt;V$169,'Data Input 2'!$O42*(1+expenditure_growth)^(V$169-'Data Input 2'!$S42-1),0))</f>
        <v>0</v>
      </c>
      <c r="W204" s="81">
        <f>IF('Data Input 2'!$C42="",0,IF('Data Input 2'!$S42&lt;W$169,'Data Input 2'!$O42*(1+expenditure_growth)^(W$169-'Data Input 2'!$S42-1),0))</f>
        <v>0</v>
      </c>
      <c r="X204" s="81">
        <f>IF('Data Input 2'!$C42="",0,IF('Data Input 2'!$S42&lt;X$169,'Data Input 2'!$O42*(1+expenditure_growth)^(X$169-'Data Input 2'!$S42-1),0))</f>
        <v>0</v>
      </c>
      <c r="Y204" s="81">
        <f>IF('Data Input 2'!$C42="",0,IF('Data Input 2'!$S42&lt;Y$169,'Data Input 2'!$O42*(1+expenditure_growth)^(Y$169-'Data Input 2'!$S42-1),0))</f>
        <v>0</v>
      </c>
      <c r="Z204" s="132"/>
    </row>
    <row r="205" spans="2:26" s="64" customFormat="1" hidden="1" x14ac:dyDescent="0.2">
      <c r="B205" s="64">
        <f>'Data Input 2'!B43</f>
        <v>0</v>
      </c>
      <c r="C205" s="81"/>
      <c r="D205" s="81">
        <f>IF('Data Input 2'!$C43="",0,IF('Data Input 2'!$S43&lt;D$169,'Data Input 2'!$O43*(1+expenditure_growth)^(D$169-'Data Input 2'!$S43-1),0))</f>
        <v>0</v>
      </c>
      <c r="E205" s="81">
        <f>IF('Data Input 2'!$C43="",0,IF('Data Input 2'!$S43&lt;E$169,'Data Input 2'!$O43*(1+expenditure_growth)^(E$169-'Data Input 2'!$S43-1),0))</f>
        <v>0</v>
      </c>
      <c r="F205" s="81">
        <f>IF('Data Input 2'!$C43="",0,IF('Data Input 2'!$S43&lt;F$169,'Data Input 2'!$O43*(1+expenditure_growth)^(F$169-'Data Input 2'!$S43-1),0))</f>
        <v>0</v>
      </c>
      <c r="G205" s="81">
        <f>IF('Data Input 2'!$C43="",0,IF('Data Input 2'!$S43&lt;G$169,'Data Input 2'!$O43*(1+expenditure_growth)^(G$169-'Data Input 2'!$S43-1),0))</f>
        <v>0</v>
      </c>
      <c r="H205" s="81">
        <f>IF('Data Input 2'!$C43="",0,IF('Data Input 2'!$S43&lt;H$169,'Data Input 2'!$O43*(1+expenditure_growth)^(H$169-'Data Input 2'!$S43-1),0))</f>
        <v>0</v>
      </c>
      <c r="I205" s="81">
        <f>IF('Data Input 2'!$C43="",0,IF('Data Input 2'!$S43&lt;I$169,'Data Input 2'!$O43*(1+expenditure_growth)^(I$169-'Data Input 2'!$S43-1),0))</f>
        <v>0</v>
      </c>
      <c r="J205" s="81">
        <f>IF('Data Input 2'!$C43="",0,IF('Data Input 2'!$S43&lt;J$169,'Data Input 2'!$O43*(1+expenditure_growth)^(J$169-'Data Input 2'!$S43-1),0))</f>
        <v>0</v>
      </c>
      <c r="K205" s="81">
        <f>IF('Data Input 2'!$C43="",0,IF('Data Input 2'!$S43&lt;K$169,'Data Input 2'!$O43*(1+expenditure_growth)^(K$169-'Data Input 2'!$S43-1),0))</f>
        <v>0</v>
      </c>
      <c r="L205" s="81">
        <f>IF('Data Input 2'!$C43="",0,IF('Data Input 2'!$S43&lt;L$169,'Data Input 2'!$O43*(1+expenditure_growth)^(L$169-'Data Input 2'!$S43-1),0))</f>
        <v>0</v>
      </c>
      <c r="M205" s="81">
        <f>IF('Data Input 2'!$C43="",0,IF('Data Input 2'!$S43&lt;M$169,'Data Input 2'!$O43*(1+expenditure_growth)^(M$169-'Data Input 2'!$S43-1),0))</f>
        <v>0</v>
      </c>
      <c r="N205" s="81">
        <f>IF('Data Input 2'!$C43="",0,IF('Data Input 2'!$S43&lt;N$169,'Data Input 2'!$O43*(1+expenditure_growth)^(N$169-'Data Input 2'!$S43-1),0))</f>
        <v>0</v>
      </c>
      <c r="O205" s="81">
        <f>IF('Data Input 2'!$C43="",0,IF('Data Input 2'!$S43&lt;O$169,'Data Input 2'!$O43*(1+expenditure_growth)^(O$169-'Data Input 2'!$S43-1),0))</f>
        <v>0</v>
      </c>
      <c r="P205" s="81">
        <f>IF('Data Input 2'!$C43="",0,IF('Data Input 2'!$S43&lt;P$169,'Data Input 2'!$O43*(1+expenditure_growth)^(P$169-'Data Input 2'!$S43-1),0))</f>
        <v>0</v>
      </c>
      <c r="Q205" s="81">
        <f>IF('Data Input 2'!$C43="",0,IF('Data Input 2'!$S43&lt;Q$169,'Data Input 2'!$O43*(1+expenditure_growth)^(Q$169-'Data Input 2'!$S43-1),0))</f>
        <v>0</v>
      </c>
      <c r="R205" s="81">
        <f>IF('Data Input 2'!$C43="",0,IF('Data Input 2'!$S43&lt;R$169,'Data Input 2'!$O43*(1+expenditure_growth)^(R$169-'Data Input 2'!$S43-1),0))</f>
        <v>0</v>
      </c>
      <c r="S205" s="81">
        <f>IF('Data Input 2'!$C43="",0,IF('Data Input 2'!$S43&lt;S$169,'Data Input 2'!$O43*(1+expenditure_growth)^(S$169-'Data Input 2'!$S43-1),0))</f>
        <v>0</v>
      </c>
      <c r="T205" s="81">
        <f>IF('Data Input 2'!$C43="",0,IF('Data Input 2'!$S43&lt;T$169,'Data Input 2'!$O43*(1+expenditure_growth)^(T$169-'Data Input 2'!$S43-1),0))</f>
        <v>0</v>
      </c>
      <c r="U205" s="81">
        <f>IF('Data Input 2'!$C43="",0,IF('Data Input 2'!$S43&lt;U$169,'Data Input 2'!$O43*(1+expenditure_growth)^(U$169-'Data Input 2'!$S43-1),0))</f>
        <v>0</v>
      </c>
      <c r="V205" s="81">
        <f>IF('Data Input 2'!$C43="",0,IF('Data Input 2'!$S43&lt;V$169,'Data Input 2'!$O43*(1+expenditure_growth)^(V$169-'Data Input 2'!$S43-1),0))</f>
        <v>0</v>
      </c>
      <c r="W205" s="81">
        <f>IF('Data Input 2'!$C43="",0,IF('Data Input 2'!$S43&lt;W$169,'Data Input 2'!$O43*(1+expenditure_growth)^(W$169-'Data Input 2'!$S43-1),0))</f>
        <v>0</v>
      </c>
      <c r="X205" s="81">
        <f>IF('Data Input 2'!$C43="",0,IF('Data Input 2'!$S43&lt;X$169,'Data Input 2'!$O43*(1+expenditure_growth)^(X$169-'Data Input 2'!$S43-1),0))</f>
        <v>0</v>
      </c>
      <c r="Y205" s="81">
        <f>IF('Data Input 2'!$C43="",0,IF('Data Input 2'!$S43&lt;Y$169,'Data Input 2'!$O43*(1+expenditure_growth)^(Y$169-'Data Input 2'!$S43-1),0))</f>
        <v>0</v>
      </c>
      <c r="Z205" s="132"/>
    </row>
    <row r="206" spans="2:26" s="64" customFormat="1" hidden="1" x14ac:dyDescent="0.2">
      <c r="B206" s="64">
        <f>'Data Input 2'!B44</f>
        <v>0</v>
      </c>
      <c r="C206" s="81"/>
      <c r="D206" s="81">
        <f>IF('Data Input 2'!$C44="",0,IF('Data Input 2'!$S44&lt;D$169,'Data Input 2'!$O44*(1+expenditure_growth)^(D$169-'Data Input 2'!$S44-1),0))</f>
        <v>0</v>
      </c>
      <c r="E206" s="81">
        <f>IF('Data Input 2'!$C44="",0,IF('Data Input 2'!$S44&lt;E$169,'Data Input 2'!$O44*(1+expenditure_growth)^(E$169-'Data Input 2'!$S44-1),0))</f>
        <v>0</v>
      </c>
      <c r="F206" s="81">
        <f>IF('Data Input 2'!$C44="",0,IF('Data Input 2'!$S44&lt;F$169,'Data Input 2'!$O44*(1+expenditure_growth)^(F$169-'Data Input 2'!$S44-1),0))</f>
        <v>0</v>
      </c>
      <c r="G206" s="81">
        <f>IF('Data Input 2'!$C44="",0,IF('Data Input 2'!$S44&lt;G$169,'Data Input 2'!$O44*(1+expenditure_growth)^(G$169-'Data Input 2'!$S44-1),0))</f>
        <v>0</v>
      </c>
      <c r="H206" s="81">
        <f>IF('Data Input 2'!$C44="",0,IF('Data Input 2'!$S44&lt;H$169,'Data Input 2'!$O44*(1+expenditure_growth)^(H$169-'Data Input 2'!$S44-1),0))</f>
        <v>0</v>
      </c>
      <c r="I206" s="81">
        <f>IF('Data Input 2'!$C44="",0,IF('Data Input 2'!$S44&lt;I$169,'Data Input 2'!$O44*(1+expenditure_growth)^(I$169-'Data Input 2'!$S44-1),0))</f>
        <v>0</v>
      </c>
      <c r="J206" s="81">
        <f>IF('Data Input 2'!$C44="",0,IF('Data Input 2'!$S44&lt;J$169,'Data Input 2'!$O44*(1+expenditure_growth)^(J$169-'Data Input 2'!$S44-1),0))</f>
        <v>0</v>
      </c>
      <c r="K206" s="81">
        <f>IF('Data Input 2'!$C44="",0,IF('Data Input 2'!$S44&lt;K$169,'Data Input 2'!$O44*(1+expenditure_growth)^(K$169-'Data Input 2'!$S44-1),0))</f>
        <v>0</v>
      </c>
      <c r="L206" s="81">
        <f>IF('Data Input 2'!$C44="",0,IF('Data Input 2'!$S44&lt;L$169,'Data Input 2'!$O44*(1+expenditure_growth)^(L$169-'Data Input 2'!$S44-1),0))</f>
        <v>0</v>
      </c>
      <c r="M206" s="81">
        <f>IF('Data Input 2'!$C44="",0,IF('Data Input 2'!$S44&lt;M$169,'Data Input 2'!$O44*(1+expenditure_growth)^(M$169-'Data Input 2'!$S44-1),0))</f>
        <v>0</v>
      </c>
      <c r="N206" s="81">
        <f>IF('Data Input 2'!$C44="",0,IF('Data Input 2'!$S44&lt;N$169,'Data Input 2'!$O44*(1+expenditure_growth)^(N$169-'Data Input 2'!$S44-1),0))</f>
        <v>0</v>
      </c>
      <c r="O206" s="81">
        <f>IF('Data Input 2'!$C44="",0,IF('Data Input 2'!$S44&lt;O$169,'Data Input 2'!$O44*(1+expenditure_growth)^(O$169-'Data Input 2'!$S44-1),0))</f>
        <v>0</v>
      </c>
      <c r="P206" s="81">
        <f>IF('Data Input 2'!$C44="",0,IF('Data Input 2'!$S44&lt;P$169,'Data Input 2'!$O44*(1+expenditure_growth)^(P$169-'Data Input 2'!$S44-1),0))</f>
        <v>0</v>
      </c>
      <c r="Q206" s="81">
        <f>IF('Data Input 2'!$C44="",0,IF('Data Input 2'!$S44&lt;Q$169,'Data Input 2'!$O44*(1+expenditure_growth)^(Q$169-'Data Input 2'!$S44-1),0))</f>
        <v>0</v>
      </c>
      <c r="R206" s="81">
        <f>IF('Data Input 2'!$C44="",0,IF('Data Input 2'!$S44&lt;R$169,'Data Input 2'!$O44*(1+expenditure_growth)^(R$169-'Data Input 2'!$S44-1),0))</f>
        <v>0</v>
      </c>
      <c r="S206" s="81">
        <f>IF('Data Input 2'!$C44="",0,IF('Data Input 2'!$S44&lt;S$169,'Data Input 2'!$O44*(1+expenditure_growth)^(S$169-'Data Input 2'!$S44-1),0))</f>
        <v>0</v>
      </c>
      <c r="T206" s="81">
        <f>IF('Data Input 2'!$C44="",0,IF('Data Input 2'!$S44&lt;T$169,'Data Input 2'!$O44*(1+expenditure_growth)^(T$169-'Data Input 2'!$S44-1),0))</f>
        <v>0</v>
      </c>
      <c r="U206" s="81">
        <f>IF('Data Input 2'!$C44="",0,IF('Data Input 2'!$S44&lt;U$169,'Data Input 2'!$O44*(1+expenditure_growth)^(U$169-'Data Input 2'!$S44-1),0))</f>
        <v>0</v>
      </c>
      <c r="V206" s="81">
        <f>IF('Data Input 2'!$C44="",0,IF('Data Input 2'!$S44&lt;V$169,'Data Input 2'!$O44*(1+expenditure_growth)^(V$169-'Data Input 2'!$S44-1),0))</f>
        <v>0</v>
      </c>
      <c r="W206" s="81">
        <f>IF('Data Input 2'!$C44="",0,IF('Data Input 2'!$S44&lt;W$169,'Data Input 2'!$O44*(1+expenditure_growth)^(W$169-'Data Input 2'!$S44-1),0))</f>
        <v>0</v>
      </c>
      <c r="X206" s="81">
        <f>IF('Data Input 2'!$C44="",0,IF('Data Input 2'!$S44&lt;X$169,'Data Input 2'!$O44*(1+expenditure_growth)^(X$169-'Data Input 2'!$S44-1),0))</f>
        <v>0</v>
      </c>
      <c r="Y206" s="81">
        <f>IF('Data Input 2'!$C44="",0,IF('Data Input 2'!$S44&lt;Y$169,'Data Input 2'!$O44*(1+expenditure_growth)^(Y$169-'Data Input 2'!$S44-1),0))</f>
        <v>0</v>
      </c>
      <c r="Z206" s="132"/>
    </row>
    <row r="207" spans="2:26" s="64" customFormat="1" hidden="1" x14ac:dyDescent="0.2">
      <c r="B207" s="64">
        <f>'Data Input 2'!B45</f>
        <v>0</v>
      </c>
      <c r="C207" s="81"/>
      <c r="D207" s="81">
        <f>IF('Data Input 2'!$C45="",0,IF('Data Input 2'!$S45&lt;D$169,'Data Input 2'!$O45*(1+expenditure_growth)^(D$169-'Data Input 2'!$S45-1),0))</f>
        <v>0</v>
      </c>
      <c r="E207" s="81">
        <f>IF('Data Input 2'!$C45="",0,IF('Data Input 2'!$S45&lt;E$169,'Data Input 2'!$O45*(1+expenditure_growth)^(E$169-'Data Input 2'!$S45-1),0))</f>
        <v>0</v>
      </c>
      <c r="F207" s="81">
        <f>IF('Data Input 2'!$C45="",0,IF('Data Input 2'!$S45&lt;F$169,'Data Input 2'!$O45*(1+expenditure_growth)^(F$169-'Data Input 2'!$S45-1),0))</f>
        <v>0</v>
      </c>
      <c r="G207" s="81">
        <f>IF('Data Input 2'!$C45="",0,IF('Data Input 2'!$S45&lt;G$169,'Data Input 2'!$O45*(1+expenditure_growth)^(G$169-'Data Input 2'!$S45-1),0))</f>
        <v>0</v>
      </c>
      <c r="H207" s="81">
        <f>IF('Data Input 2'!$C45="",0,IF('Data Input 2'!$S45&lt;H$169,'Data Input 2'!$O45*(1+expenditure_growth)^(H$169-'Data Input 2'!$S45-1),0))</f>
        <v>0</v>
      </c>
      <c r="I207" s="81">
        <f>IF('Data Input 2'!$C45="",0,IF('Data Input 2'!$S45&lt;I$169,'Data Input 2'!$O45*(1+expenditure_growth)^(I$169-'Data Input 2'!$S45-1),0))</f>
        <v>0</v>
      </c>
      <c r="J207" s="81">
        <f>IF('Data Input 2'!$C45="",0,IF('Data Input 2'!$S45&lt;J$169,'Data Input 2'!$O45*(1+expenditure_growth)^(J$169-'Data Input 2'!$S45-1),0))</f>
        <v>0</v>
      </c>
      <c r="K207" s="81">
        <f>IF('Data Input 2'!$C45="",0,IF('Data Input 2'!$S45&lt;K$169,'Data Input 2'!$O45*(1+expenditure_growth)^(K$169-'Data Input 2'!$S45-1),0))</f>
        <v>0</v>
      </c>
      <c r="L207" s="81">
        <f>IF('Data Input 2'!$C45="",0,IF('Data Input 2'!$S45&lt;L$169,'Data Input 2'!$O45*(1+expenditure_growth)^(L$169-'Data Input 2'!$S45-1),0))</f>
        <v>0</v>
      </c>
      <c r="M207" s="81">
        <f>IF('Data Input 2'!$C45="",0,IF('Data Input 2'!$S45&lt;M$169,'Data Input 2'!$O45*(1+expenditure_growth)^(M$169-'Data Input 2'!$S45-1),0))</f>
        <v>0</v>
      </c>
      <c r="N207" s="81">
        <f>IF('Data Input 2'!$C45="",0,IF('Data Input 2'!$S45&lt;N$169,'Data Input 2'!$O45*(1+expenditure_growth)^(N$169-'Data Input 2'!$S45-1),0))</f>
        <v>0</v>
      </c>
      <c r="O207" s="81">
        <f>IF('Data Input 2'!$C45="",0,IF('Data Input 2'!$S45&lt;O$169,'Data Input 2'!$O45*(1+expenditure_growth)^(O$169-'Data Input 2'!$S45-1),0))</f>
        <v>0</v>
      </c>
      <c r="P207" s="81">
        <f>IF('Data Input 2'!$C45="",0,IF('Data Input 2'!$S45&lt;P$169,'Data Input 2'!$O45*(1+expenditure_growth)^(P$169-'Data Input 2'!$S45-1),0))</f>
        <v>0</v>
      </c>
      <c r="Q207" s="81">
        <f>IF('Data Input 2'!$C45="",0,IF('Data Input 2'!$S45&lt;Q$169,'Data Input 2'!$O45*(1+expenditure_growth)^(Q$169-'Data Input 2'!$S45-1),0))</f>
        <v>0</v>
      </c>
      <c r="R207" s="81">
        <f>IF('Data Input 2'!$C45="",0,IF('Data Input 2'!$S45&lt;R$169,'Data Input 2'!$O45*(1+expenditure_growth)^(R$169-'Data Input 2'!$S45-1),0))</f>
        <v>0</v>
      </c>
      <c r="S207" s="81">
        <f>IF('Data Input 2'!$C45="",0,IF('Data Input 2'!$S45&lt;S$169,'Data Input 2'!$O45*(1+expenditure_growth)^(S$169-'Data Input 2'!$S45-1),0))</f>
        <v>0</v>
      </c>
      <c r="T207" s="81">
        <f>IF('Data Input 2'!$C45="",0,IF('Data Input 2'!$S45&lt;T$169,'Data Input 2'!$O45*(1+expenditure_growth)^(T$169-'Data Input 2'!$S45-1),0))</f>
        <v>0</v>
      </c>
      <c r="U207" s="81">
        <f>IF('Data Input 2'!$C45="",0,IF('Data Input 2'!$S45&lt;U$169,'Data Input 2'!$O45*(1+expenditure_growth)^(U$169-'Data Input 2'!$S45-1),0))</f>
        <v>0</v>
      </c>
      <c r="V207" s="81">
        <f>IF('Data Input 2'!$C45="",0,IF('Data Input 2'!$S45&lt;V$169,'Data Input 2'!$O45*(1+expenditure_growth)^(V$169-'Data Input 2'!$S45-1),0))</f>
        <v>0</v>
      </c>
      <c r="W207" s="81">
        <f>IF('Data Input 2'!$C45="",0,IF('Data Input 2'!$S45&lt;W$169,'Data Input 2'!$O45*(1+expenditure_growth)^(W$169-'Data Input 2'!$S45-1),0))</f>
        <v>0</v>
      </c>
      <c r="X207" s="81">
        <f>IF('Data Input 2'!$C45="",0,IF('Data Input 2'!$S45&lt;X$169,'Data Input 2'!$O45*(1+expenditure_growth)^(X$169-'Data Input 2'!$S45-1),0))</f>
        <v>0</v>
      </c>
      <c r="Y207" s="81">
        <f>IF('Data Input 2'!$C45="",0,IF('Data Input 2'!$S45&lt;Y$169,'Data Input 2'!$O45*(1+expenditure_growth)^(Y$169-'Data Input 2'!$S45-1),0))</f>
        <v>0</v>
      </c>
      <c r="Z207" s="132"/>
    </row>
    <row r="208" spans="2:26" s="64" customFormat="1" hidden="1" x14ac:dyDescent="0.2">
      <c r="B208" s="64">
        <f>'Data Input 2'!B46</f>
        <v>0</v>
      </c>
      <c r="C208" s="81"/>
      <c r="D208" s="81">
        <f>IF('Data Input 2'!$C46="",0,IF('Data Input 2'!$S46&lt;D$169,'Data Input 2'!$O46*(1+expenditure_growth)^(D$169-'Data Input 2'!$S46-1),0))</f>
        <v>0</v>
      </c>
      <c r="E208" s="81">
        <f>IF('Data Input 2'!$C46="",0,IF('Data Input 2'!$S46&lt;E$169,'Data Input 2'!$O46*(1+expenditure_growth)^(E$169-'Data Input 2'!$S46-1),0))</f>
        <v>0</v>
      </c>
      <c r="F208" s="81">
        <f>IF('Data Input 2'!$C46="",0,IF('Data Input 2'!$S46&lt;F$169,'Data Input 2'!$O46*(1+expenditure_growth)^(F$169-'Data Input 2'!$S46-1),0))</f>
        <v>0</v>
      </c>
      <c r="G208" s="81">
        <f>IF('Data Input 2'!$C46="",0,IF('Data Input 2'!$S46&lt;G$169,'Data Input 2'!$O46*(1+expenditure_growth)^(G$169-'Data Input 2'!$S46-1),0))</f>
        <v>0</v>
      </c>
      <c r="H208" s="81">
        <f>IF('Data Input 2'!$C46="",0,IF('Data Input 2'!$S46&lt;H$169,'Data Input 2'!$O46*(1+expenditure_growth)^(H$169-'Data Input 2'!$S46-1),0))</f>
        <v>0</v>
      </c>
      <c r="I208" s="81">
        <f>IF('Data Input 2'!$C46="",0,IF('Data Input 2'!$S46&lt;I$169,'Data Input 2'!$O46*(1+expenditure_growth)^(I$169-'Data Input 2'!$S46-1),0))</f>
        <v>0</v>
      </c>
      <c r="J208" s="81">
        <f>IF('Data Input 2'!$C46="",0,IF('Data Input 2'!$S46&lt;J$169,'Data Input 2'!$O46*(1+expenditure_growth)^(J$169-'Data Input 2'!$S46-1),0))</f>
        <v>0</v>
      </c>
      <c r="K208" s="81">
        <f>IF('Data Input 2'!$C46="",0,IF('Data Input 2'!$S46&lt;K$169,'Data Input 2'!$O46*(1+expenditure_growth)^(K$169-'Data Input 2'!$S46-1),0))</f>
        <v>0</v>
      </c>
      <c r="L208" s="81">
        <f>IF('Data Input 2'!$C46="",0,IF('Data Input 2'!$S46&lt;L$169,'Data Input 2'!$O46*(1+expenditure_growth)^(L$169-'Data Input 2'!$S46-1),0))</f>
        <v>0</v>
      </c>
      <c r="M208" s="81">
        <f>IF('Data Input 2'!$C46="",0,IF('Data Input 2'!$S46&lt;M$169,'Data Input 2'!$O46*(1+expenditure_growth)^(M$169-'Data Input 2'!$S46-1),0))</f>
        <v>0</v>
      </c>
      <c r="N208" s="81">
        <f>IF('Data Input 2'!$C46="",0,IF('Data Input 2'!$S46&lt;N$169,'Data Input 2'!$O46*(1+expenditure_growth)^(N$169-'Data Input 2'!$S46-1),0))</f>
        <v>0</v>
      </c>
      <c r="O208" s="81">
        <f>IF('Data Input 2'!$C46="",0,IF('Data Input 2'!$S46&lt;O$169,'Data Input 2'!$O46*(1+expenditure_growth)^(O$169-'Data Input 2'!$S46-1),0))</f>
        <v>0</v>
      </c>
      <c r="P208" s="81">
        <f>IF('Data Input 2'!$C46="",0,IF('Data Input 2'!$S46&lt;P$169,'Data Input 2'!$O46*(1+expenditure_growth)^(P$169-'Data Input 2'!$S46-1),0))</f>
        <v>0</v>
      </c>
      <c r="Q208" s="81">
        <f>IF('Data Input 2'!$C46="",0,IF('Data Input 2'!$S46&lt;Q$169,'Data Input 2'!$O46*(1+expenditure_growth)^(Q$169-'Data Input 2'!$S46-1),0))</f>
        <v>0</v>
      </c>
      <c r="R208" s="81">
        <f>IF('Data Input 2'!$C46="",0,IF('Data Input 2'!$S46&lt;R$169,'Data Input 2'!$O46*(1+expenditure_growth)^(R$169-'Data Input 2'!$S46-1),0))</f>
        <v>0</v>
      </c>
      <c r="S208" s="81">
        <f>IF('Data Input 2'!$C46="",0,IF('Data Input 2'!$S46&lt;S$169,'Data Input 2'!$O46*(1+expenditure_growth)^(S$169-'Data Input 2'!$S46-1),0))</f>
        <v>0</v>
      </c>
      <c r="T208" s="81">
        <f>IF('Data Input 2'!$C46="",0,IF('Data Input 2'!$S46&lt;T$169,'Data Input 2'!$O46*(1+expenditure_growth)^(T$169-'Data Input 2'!$S46-1),0))</f>
        <v>0</v>
      </c>
      <c r="U208" s="81">
        <f>IF('Data Input 2'!$C46="",0,IF('Data Input 2'!$S46&lt;U$169,'Data Input 2'!$O46*(1+expenditure_growth)^(U$169-'Data Input 2'!$S46-1),0))</f>
        <v>0</v>
      </c>
      <c r="V208" s="81">
        <f>IF('Data Input 2'!$C46="",0,IF('Data Input 2'!$S46&lt;V$169,'Data Input 2'!$O46*(1+expenditure_growth)^(V$169-'Data Input 2'!$S46-1),0))</f>
        <v>0</v>
      </c>
      <c r="W208" s="81">
        <f>IF('Data Input 2'!$C46="",0,IF('Data Input 2'!$S46&lt;W$169,'Data Input 2'!$O46*(1+expenditure_growth)^(W$169-'Data Input 2'!$S46-1),0))</f>
        <v>0</v>
      </c>
      <c r="X208" s="81">
        <f>IF('Data Input 2'!$C46="",0,IF('Data Input 2'!$S46&lt;X$169,'Data Input 2'!$O46*(1+expenditure_growth)^(X$169-'Data Input 2'!$S46-1),0))</f>
        <v>0</v>
      </c>
      <c r="Y208" s="81">
        <f>IF('Data Input 2'!$C46="",0,IF('Data Input 2'!$S46&lt;Y$169,'Data Input 2'!$O46*(1+expenditure_growth)^(Y$169-'Data Input 2'!$S46-1),0))</f>
        <v>0</v>
      </c>
      <c r="Z208" s="132"/>
    </row>
    <row r="209" spans="2:26" s="64" customFormat="1" hidden="1" x14ac:dyDescent="0.2">
      <c r="B209" s="64">
        <f>'Data Input 2'!B47</f>
        <v>0</v>
      </c>
      <c r="C209" s="81"/>
      <c r="D209" s="81">
        <f>IF('Data Input 2'!$C47="",0,IF('Data Input 2'!$S47&lt;D$169,'Data Input 2'!$O47*(1+expenditure_growth)^(D$169-'Data Input 2'!$S47-1),0))</f>
        <v>0</v>
      </c>
      <c r="E209" s="81">
        <f>IF('Data Input 2'!$C47="",0,IF('Data Input 2'!$S47&lt;E$169,'Data Input 2'!$O47*(1+expenditure_growth)^(E$169-'Data Input 2'!$S47-1),0))</f>
        <v>0</v>
      </c>
      <c r="F209" s="81">
        <f>IF('Data Input 2'!$C47="",0,IF('Data Input 2'!$S47&lt;F$169,'Data Input 2'!$O47*(1+expenditure_growth)^(F$169-'Data Input 2'!$S47-1),0))</f>
        <v>0</v>
      </c>
      <c r="G209" s="81">
        <f>IF('Data Input 2'!$C47="",0,IF('Data Input 2'!$S47&lt;G$169,'Data Input 2'!$O47*(1+expenditure_growth)^(G$169-'Data Input 2'!$S47-1),0))</f>
        <v>0</v>
      </c>
      <c r="H209" s="81">
        <f>IF('Data Input 2'!$C47="",0,IF('Data Input 2'!$S47&lt;H$169,'Data Input 2'!$O47*(1+expenditure_growth)^(H$169-'Data Input 2'!$S47-1),0))</f>
        <v>0</v>
      </c>
      <c r="I209" s="81">
        <f>IF('Data Input 2'!$C47="",0,IF('Data Input 2'!$S47&lt;I$169,'Data Input 2'!$O47*(1+expenditure_growth)^(I$169-'Data Input 2'!$S47-1),0))</f>
        <v>0</v>
      </c>
      <c r="J209" s="81">
        <f>IF('Data Input 2'!$C47="",0,IF('Data Input 2'!$S47&lt;J$169,'Data Input 2'!$O47*(1+expenditure_growth)^(J$169-'Data Input 2'!$S47-1),0))</f>
        <v>0</v>
      </c>
      <c r="K209" s="81">
        <f>IF('Data Input 2'!$C47="",0,IF('Data Input 2'!$S47&lt;K$169,'Data Input 2'!$O47*(1+expenditure_growth)^(K$169-'Data Input 2'!$S47-1),0))</f>
        <v>0</v>
      </c>
      <c r="L209" s="81">
        <f>IF('Data Input 2'!$C47="",0,IF('Data Input 2'!$S47&lt;L$169,'Data Input 2'!$O47*(1+expenditure_growth)^(L$169-'Data Input 2'!$S47-1),0))</f>
        <v>0</v>
      </c>
      <c r="M209" s="81">
        <f>IF('Data Input 2'!$C47="",0,IF('Data Input 2'!$S47&lt;M$169,'Data Input 2'!$O47*(1+expenditure_growth)^(M$169-'Data Input 2'!$S47-1),0))</f>
        <v>0</v>
      </c>
      <c r="N209" s="81">
        <f>IF('Data Input 2'!$C47="",0,IF('Data Input 2'!$S47&lt;N$169,'Data Input 2'!$O47*(1+expenditure_growth)^(N$169-'Data Input 2'!$S47-1),0))</f>
        <v>0</v>
      </c>
      <c r="O209" s="81">
        <f>IF('Data Input 2'!$C47="",0,IF('Data Input 2'!$S47&lt;O$169,'Data Input 2'!$O47*(1+expenditure_growth)^(O$169-'Data Input 2'!$S47-1),0))</f>
        <v>0</v>
      </c>
      <c r="P209" s="81">
        <f>IF('Data Input 2'!$C47="",0,IF('Data Input 2'!$S47&lt;P$169,'Data Input 2'!$O47*(1+expenditure_growth)^(P$169-'Data Input 2'!$S47-1),0))</f>
        <v>0</v>
      </c>
      <c r="Q209" s="81">
        <f>IF('Data Input 2'!$C47="",0,IF('Data Input 2'!$S47&lt;Q$169,'Data Input 2'!$O47*(1+expenditure_growth)^(Q$169-'Data Input 2'!$S47-1),0))</f>
        <v>0</v>
      </c>
      <c r="R209" s="81">
        <f>IF('Data Input 2'!$C47="",0,IF('Data Input 2'!$S47&lt;R$169,'Data Input 2'!$O47*(1+expenditure_growth)^(R$169-'Data Input 2'!$S47-1),0))</f>
        <v>0</v>
      </c>
      <c r="S209" s="81">
        <f>IF('Data Input 2'!$C47="",0,IF('Data Input 2'!$S47&lt;S$169,'Data Input 2'!$O47*(1+expenditure_growth)^(S$169-'Data Input 2'!$S47-1),0))</f>
        <v>0</v>
      </c>
      <c r="T209" s="81">
        <f>IF('Data Input 2'!$C47="",0,IF('Data Input 2'!$S47&lt;T$169,'Data Input 2'!$O47*(1+expenditure_growth)^(T$169-'Data Input 2'!$S47-1),0))</f>
        <v>0</v>
      </c>
      <c r="U209" s="81">
        <f>IF('Data Input 2'!$C47="",0,IF('Data Input 2'!$S47&lt;U$169,'Data Input 2'!$O47*(1+expenditure_growth)^(U$169-'Data Input 2'!$S47-1),0))</f>
        <v>0</v>
      </c>
      <c r="V209" s="81">
        <f>IF('Data Input 2'!$C47="",0,IF('Data Input 2'!$S47&lt;V$169,'Data Input 2'!$O47*(1+expenditure_growth)^(V$169-'Data Input 2'!$S47-1),0))</f>
        <v>0</v>
      </c>
      <c r="W209" s="81">
        <f>IF('Data Input 2'!$C47="",0,IF('Data Input 2'!$S47&lt;W$169,'Data Input 2'!$O47*(1+expenditure_growth)^(W$169-'Data Input 2'!$S47-1),0))</f>
        <v>0</v>
      </c>
      <c r="X209" s="81">
        <f>IF('Data Input 2'!$C47="",0,IF('Data Input 2'!$S47&lt;X$169,'Data Input 2'!$O47*(1+expenditure_growth)^(X$169-'Data Input 2'!$S47-1),0))</f>
        <v>0</v>
      </c>
      <c r="Y209" s="81">
        <f>IF('Data Input 2'!$C47="",0,IF('Data Input 2'!$S47&lt;Y$169,'Data Input 2'!$O47*(1+expenditure_growth)^(Y$169-'Data Input 2'!$S47-1),0))</f>
        <v>0</v>
      </c>
      <c r="Z209" s="132"/>
    </row>
    <row r="210" spans="2:26" s="64" customFormat="1" hidden="1" x14ac:dyDescent="0.2">
      <c r="B210" s="64">
        <f>'Data Input 2'!B48</f>
        <v>0</v>
      </c>
      <c r="C210" s="81"/>
      <c r="D210" s="81">
        <f>IF('Data Input 2'!$C48="",0,IF('Data Input 2'!$S48&lt;D$169,'Data Input 2'!$O48*(1+expenditure_growth)^(D$169-'Data Input 2'!$S48-1),0))</f>
        <v>0</v>
      </c>
      <c r="E210" s="81">
        <f>IF('Data Input 2'!$C48="",0,IF('Data Input 2'!$S48&lt;E$169,'Data Input 2'!$O48*(1+expenditure_growth)^(E$169-'Data Input 2'!$S48-1),0))</f>
        <v>0</v>
      </c>
      <c r="F210" s="81">
        <f>IF('Data Input 2'!$C48="",0,IF('Data Input 2'!$S48&lt;F$169,'Data Input 2'!$O48*(1+expenditure_growth)^(F$169-'Data Input 2'!$S48-1),0))</f>
        <v>0</v>
      </c>
      <c r="G210" s="81">
        <f>IF('Data Input 2'!$C48="",0,IF('Data Input 2'!$S48&lt;G$169,'Data Input 2'!$O48*(1+expenditure_growth)^(G$169-'Data Input 2'!$S48-1),0))</f>
        <v>0</v>
      </c>
      <c r="H210" s="81">
        <f>IF('Data Input 2'!$C48="",0,IF('Data Input 2'!$S48&lt;H$169,'Data Input 2'!$O48*(1+expenditure_growth)^(H$169-'Data Input 2'!$S48-1),0))</f>
        <v>0</v>
      </c>
      <c r="I210" s="81">
        <f>IF('Data Input 2'!$C48="",0,IF('Data Input 2'!$S48&lt;I$169,'Data Input 2'!$O48*(1+expenditure_growth)^(I$169-'Data Input 2'!$S48-1),0))</f>
        <v>0</v>
      </c>
      <c r="J210" s="81">
        <f>IF('Data Input 2'!$C48="",0,IF('Data Input 2'!$S48&lt;J$169,'Data Input 2'!$O48*(1+expenditure_growth)^(J$169-'Data Input 2'!$S48-1),0))</f>
        <v>0</v>
      </c>
      <c r="K210" s="81">
        <f>IF('Data Input 2'!$C48="",0,IF('Data Input 2'!$S48&lt;K$169,'Data Input 2'!$O48*(1+expenditure_growth)^(K$169-'Data Input 2'!$S48-1),0))</f>
        <v>0</v>
      </c>
      <c r="L210" s="81">
        <f>IF('Data Input 2'!$C48="",0,IF('Data Input 2'!$S48&lt;L$169,'Data Input 2'!$O48*(1+expenditure_growth)^(L$169-'Data Input 2'!$S48-1),0))</f>
        <v>0</v>
      </c>
      <c r="M210" s="81">
        <f>IF('Data Input 2'!$C48="",0,IF('Data Input 2'!$S48&lt;M$169,'Data Input 2'!$O48*(1+expenditure_growth)^(M$169-'Data Input 2'!$S48-1),0))</f>
        <v>0</v>
      </c>
      <c r="N210" s="81">
        <f>IF('Data Input 2'!$C48="",0,IF('Data Input 2'!$S48&lt;N$169,'Data Input 2'!$O48*(1+expenditure_growth)^(N$169-'Data Input 2'!$S48-1),0))</f>
        <v>0</v>
      </c>
      <c r="O210" s="81">
        <f>IF('Data Input 2'!$C48="",0,IF('Data Input 2'!$S48&lt;O$169,'Data Input 2'!$O48*(1+expenditure_growth)^(O$169-'Data Input 2'!$S48-1),0))</f>
        <v>0</v>
      </c>
      <c r="P210" s="81">
        <f>IF('Data Input 2'!$C48="",0,IF('Data Input 2'!$S48&lt;P$169,'Data Input 2'!$O48*(1+expenditure_growth)^(P$169-'Data Input 2'!$S48-1),0))</f>
        <v>0</v>
      </c>
      <c r="Q210" s="81">
        <f>IF('Data Input 2'!$C48="",0,IF('Data Input 2'!$S48&lt;Q$169,'Data Input 2'!$O48*(1+expenditure_growth)^(Q$169-'Data Input 2'!$S48-1),0))</f>
        <v>0</v>
      </c>
      <c r="R210" s="81">
        <f>IF('Data Input 2'!$C48="",0,IF('Data Input 2'!$S48&lt;R$169,'Data Input 2'!$O48*(1+expenditure_growth)^(R$169-'Data Input 2'!$S48-1),0))</f>
        <v>0</v>
      </c>
      <c r="S210" s="81">
        <f>IF('Data Input 2'!$C48="",0,IF('Data Input 2'!$S48&lt;S$169,'Data Input 2'!$O48*(1+expenditure_growth)^(S$169-'Data Input 2'!$S48-1),0))</f>
        <v>0</v>
      </c>
      <c r="T210" s="81">
        <f>IF('Data Input 2'!$C48="",0,IF('Data Input 2'!$S48&lt;T$169,'Data Input 2'!$O48*(1+expenditure_growth)^(T$169-'Data Input 2'!$S48-1),0))</f>
        <v>0</v>
      </c>
      <c r="U210" s="81">
        <f>IF('Data Input 2'!$C48="",0,IF('Data Input 2'!$S48&lt;U$169,'Data Input 2'!$O48*(1+expenditure_growth)^(U$169-'Data Input 2'!$S48-1),0))</f>
        <v>0</v>
      </c>
      <c r="V210" s="81">
        <f>IF('Data Input 2'!$C48="",0,IF('Data Input 2'!$S48&lt;V$169,'Data Input 2'!$O48*(1+expenditure_growth)^(V$169-'Data Input 2'!$S48-1),0))</f>
        <v>0</v>
      </c>
      <c r="W210" s="81">
        <f>IF('Data Input 2'!$C48="",0,IF('Data Input 2'!$S48&lt;W$169,'Data Input 2'!$O48*(1+expenditure_growth)^(W$169-'Data Input 2'!$S48-1),0))</f>
        <v>0</v>
      </c>
      <c r="X210" s="81">
        <f>IF('Data Input 2'!$C48="",0,IF('Data Input 2'!$S48&lt;X$169,'Data Input 2'!$O48*(1+expenditure_growth)^(X$169-'Data Input 2'!$S48-1),0))</f>
        <v>0</v>
      </c>
      <c r="Y210" s="81">
        <f>IF('Data Input 2'!$C48="",0,IF('Data Input 2'!$S48&lt;Y$169,'Data Input 2'!$O48*(1+expenditure_growth)^(Y$169-'Data Input 2'!$S48-1),0))</f>
        <v>0</v>
      </c>
      <c r="Z210" s="132"/>
    </row>
    <row r="211" spans="2:26" s="64" customFormat="1" hidden="1" x14ac:dyDescent="0.2">
      <c r="B211" s="64">
        <f>'Data Input 2'!B49</f>
        <v>0</v>
      </c>
      <c r="C211" s="81"/>
      <c r="D211" s="81">
        <f>IF('Data Input 2'!$C49="",0,IF('Data Input 2'!$S49&lt;D$169,'Data Input 2'!$O49*(1+expenditure_growth)^(D$169-'Data Input 2'!$S49-1),0))</f>
        <v>0</v>
      </c>
      <c r="E211" s="81">
        <f>IF('Data Input 2'!$C49="",0,IF('Data Input 2'!$S49&lt;E$169,'Data Input 2'!$O49*(1+expenditure_growth)^(E$169-'Data Input 2'!$S49-1),0))</f>
        <v>0</v>
      </c>
      <c r="F211" s="81">
        <f>IF('Data Input 2'!$C49="",0,IF('Data Input 2'!$S49&lt;F$169,'Data Input 2'!$O49*(1+expenditure_growth)^(F$169-'Data Input 2'!$S49-1),0))</f>
        <v>0</v>
      </c>
      <c r="G211" s="81">
        <f>IF('Data Input 2'!$C49="",0,IF('Data Input 2'!$S49&lt;G$169,'Data Input 2'!$O49*(1+expenditure_growth)^(G$169-'Data Input 2'!$S49-1),0))</f>
        <v>0</v>
      </c>
      <c r="H211" s="81">
        <f>IF('Data Input 2'!$C49="",0,IF('Data Input 2'!$S49&lt;H$169,'Data Input 2'!$O49*(1+expenditure_growth)^(H$169-'Data Input 2'!$S49-1),0))</f>
        <v>0</v>
      </c>
      <c r="I211" s="81">
        <f>IF('Data Input 2'!$C49="",0,IF('Data Input 2'!$S49&lt;I$169,'Data Input 2'!$O49*(1+expenditure_growth)^(I$169-'Data Input 2'!$S49-1),0))</f>
        <v>0</v>
      </c>
      <c r="J211" s="81">
        <f>IF('Data Input 2'!$C49="",0,IF('Data Input 2'!$S49&lt;J$169,'Data Input 2'!$O49*(1+expenditure_growth)^(J$169-'Data Input 2'!$S49-1),0))</f>
        <v>0</v>
      </c>
      <c r="K211" s="81">
        <f>IF('Data Input 2'!$C49="",0,IF('Data Input 2'!$S49&lt;K$169,'Data Input 2'!$O49*(1+expenditure_growth)^(K$169-'Data Input 2'!$S49-1),0))</f>
        <v>0</v>
      </c>
      <c r="L211" s="81">
        <f>IF('Data Input 2'!$C49="",0,IF('Data Input 2'!$S49&lt;L$169,'Data Input 2'!$O49*(1+expenditure_growth)^(L$169-'Data Input 2'!$S49-1),0))</f>
        <v>0</v>
      </c>
      <c r="M211" s="81">
        <f>IF('Data Input 2'!$C49="",0,IF('Data Input 2'!$S49&lt;M$169,'Data Input 2'!$O49*(1+expenditure_growth)^(M$169-'Data Input 2'!$S49-1),0))</f>
        <v>0</v>
      </c>
      <c r="N211" s="81">
        <f>IF('Data Input 2'!$C49="",0,IF('Data Input 2'!$S49&lt;N$169,'Data Input 2'!$O49*(1+expenditure_growth)^(N$169-'Data Input 2'!$S49-1),0))</f>
        <v>0</v>
      </c>
      <c r="O211" s="81">
        <f>IF('Data Input 2'!$C49="",0,IF('Data Input 2'!$S49&lt;O$169,'Data Input 2'!$O49*(1+expenditure_growth)^(O$169-'Data Input 2'!$S49-1),0))</f>
        <v>0</v>
      </c>
      <c r="P211" s="81">
        <f>IF('Data Input 2'!$C49="",0,IF('Data Input 2'!$S49&lt;P$169,'Data Input 2'!$O49*(1+expenditure_growth)^(P$169-'Data Input 2'!$S49-1),0))</f>
        <v>0</v>
      </c>
      <c r="Q211" s="81">
        <f>IF('Data Input 2'!$C49="",0,IF('Data Input 2'!$S49&lt;Q$169,'Data Input 2'!$O49*(1+expenditure_growth)^(Q$169-'Data Input 2'!$S49-1),0))</f>
        <v>0</v>
      </c>
      <c r="R211" s="81">
        <f>IF('Data Input 2'!$C49="",0,IF('Data Input 2'!$S49&lt;R$169,'Data Input 2'!$O49*(1+expenditure_growth)^(R$169-'Data Input 2'!$S49-1),0))</f>
        <v>0</v>
      </c>
      <c r="S211" s="81">
        <f>IF('Data Input 2'!$C49="",0,IF('Data Input 2'!$S49&lt;S$169,'Data Input 2'!$O49*(1+expenditure_growth)^(S$169-'Data Input 2'!$S49-1),0))</f>
        <v>0</v>
      </c>
      <c r="T211" s="81">
        <f>IF('Data Input 2'!$C49="",0,IF('Data Input 2'!$S49&lt;T$169,'Data Input 2'!$O49*(1+expenditure_growth)^(T$169-'Data Input 2'!$S49-1),0))</f>
        <v>0</v>
      </c>
      <c r="U211" s="81">
        <f>IF('Data Input 2'!$C49="",0,IF('Data Input 2'!$S49&lt;U$169,'Data Input 2'!$O49*(1+expenditure_growth)^(U$169-'Data Input 2'!$S49-1),0))</f>
        <v>0</v>
      </c>
      <c r="V211" s="81">
        <f>IF('Data Input 2'!$C49="",0,IF('Data Input 2'!$S49&lt;V$169,'Data Input 2'!$O49*(1+expenditure_growth)^(V$169-'Data Input 2'!$S49-1),0))</f>
        <v>0</v>
      </c>
      <c r="W211" s="81">
        <f>IF('Data Input 2'!$C49="",0,IF('Data Input 2'!$S49&lt;W$169,'Data Input 2'!$O49*(1+expenditure_growth)^(W$169-'Data Input 2'!$S49-1),0))</f>
        <v>0</v>
      </c>
      <c r="X211" s="81">
        <f>IF('Data Input 2'!$C49="",0,IF('Data Input 2'!$S49&lt;X$169,'Data Input 2'!$O49*(1+expenditure_growth)^(X$169-'Data Input 2'!$S49-1),0))</f>
        <v>0</v>
      </c>
      <c r="Y211" s="81">
        <f>IF('Data Input 2'!$C49="",0,IF('Data Input 2'!$S49&lt;Y$169,'Data Input 2'!$O49*(1+expenditure_growth)^(Y$169-'Data Input 2'!$S49-1),0))</f>
        <v>0</v>
      </c>
      <c r="Z211" s="132"/>
    </row>
    <row r="212" spans="2:26" s="64" customFormat="1" hidden="1" x14ac:dyDescent="0.2">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132"/>
    </row>
    <row r="213" spans="2:26" s="64" customFormat="1" hidden="1" x14ac:dyDescent="0.2">
      <c r="B213" s="78" t="s">
        <v>135</v>
      </c>
      <c r="C213" s="81">
        <f>C166+C159</f>
        <v>4270000</v>
      </c>
      <c r="D213" s="81">
        <f>D166+D159</f>
        <v>4386250</v>
      </c>
      <c r="E213" s="81">
        <f t="shared" ref="E213:X213" si="65">E166+E159</f>
        <v>4504138.75</v>
      </c>
      <c r="F213" s="81">
        <f t="shared" si="65"/>
        <v>5022137.4167331727</v>
      </c>
      <c r="G213" s="81">
        <f t="shared" si="65"/>
        <v>5146478.1001319215</v>
      </c>
      <c r="H213" s="81">
        <f t="shared" si="65"/>
        <v>5259175.9819824379</v>
      </c>
      <c r="I213" s="81">
        <f t="shared" si="65"/>
        <v>5233655.0399762504</v>
      </c>
      <c r="J213" s="81">
        <f t="shared" si="65"/>
        <v>5368611.6992025636</v>
      </c>
      <c r="K213" s="81">
        <f t="shared" si="65"/>
        <v>5502212.1882279869</v>
      </c>
      <c r="L213" s="81">
        <f t="shared" si="65"/>
        <v>7544554.8904570965</v>
      </c>
      <c r="M213" s="81">
        <f t="shared" si="65"/>
        <v>5793240.8456463916</v>
      </c>
      <c r="N213" s="81">
        <f t="shared" si="65"/>
        <v>6247648.5487346323</v>
      </c>
      <c r="O213" s="81">
        <f t="shared" si="65"/>
        <v>6401904.4375654822</v>
      </c>
      <c r="P213" s="81">
        <f t="shared" si="65"/>
        <v>6560325.2353947656</v>
      </c>
      <c r="Q213" s="81">
        <f t="shared" si="65"/>
        <v>6723023.3947654394</v>
      </c>
      <c r="R213" s="81">
        <f t="shared" si="65"/>
        <v>6890114.4044391215</v>
      </c>
      <c r="S213" s="81">
        <f t="shared" si="65"/>
        <v>6811716.8713739933</v>
      </c>
      <c r="T213" s="81">
        <f t="shared" si="65"/>
        <v>6981202.6049161069</v>
      </c>
      <c r="U213" s="81">
        <f>U166+U159</f>
        <v>6925004.1994473506</v>
      </c>
      <c r="V213" s="81">
        <f t="shared" si="65"/>
        <v>7103765.7177004907</v>
      </c>
      <c r="W213" s="81">
        <f t="shared" si="65"/>
        <v>7287353.7969464641</v>
      </c>
      <c r="X213" s="81">
        <f t="shared" si="65"/>
        <v>7475898.7543320796</v>
      </c>
      <c r="Y213" s="81">
        <f t="shared" ref="Y213" si="66">Y166+Y159</f>
        <v>7669534.4255671063</v>
      </c>
      <c r="Z213" s="132"/>
    </row>
    <row r="214" spans="2:26" s="64" customFormat="1" hidden="1" x14ac:dyDescent="0.2">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132"/>
    </row>
    <row r="215" spans="2:26" s="64" customFormat="1" hidden="1" x14ac:dyDescent="0.2">
      <c r="B215" s="146" t="s">
        <v>106</v>
      </c>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132"/>
    </row>
    <row r="216" spans="2:26" s="64" customFormat="1" hidden="1" x14ac:dyDescent="0.2">
      <c r="E216" s="81"/>
      <c r="F216" s="81"/>
      <c r="G216" s="81"/>
      <c r="H216" s="81"/>
      <c r="I216" s="81"/>
      <c r="J216" s="81"/>
      <c r="K216" s="81"/>
      <c r="L216" s="81"/>
      <c r="M216" s="81"/>
      <c r="N216" s="81"/>
      <c r="O216" s="81"/>
      <c r="P216" s="81"/>
      <c r="Q216" s="81"/>
      <c r="R216" s="81"/>
      <c r="S216" s="81"/>
      <c r="T216" s="81"/>
      <c r="U216" s="81"/>
      <c r="V216" s="81"/>
      <c r="W216" s="81"/>
      <c r="X216" s="81"/>
      <c r="Y216" s="81"/>
      <c r="Z216" s="132"/>
    </row>
    <row r="217" spans="2:26" s="64" customFormat="1" hidden="1" x14ac:dyDescent="0.2">
      <c r="B217" s="82" t="s">
        <v>28</v>
      </c>
      <c r="C217" s="83">
        <f>number_of_residential_customers</f>
        <v>8000</v>
      </c>
      <c r="D217" s="83">
        <f t="shared" ref="D217:Y217" si="67">C217*(1+annual_residential_customer_growth)</f>
        <v>8080</v>
      </c>
      <c r="E217" s="83">
        <f t="shared" si="67"/>
        <v>8160.8</v>
      </c>
      <c r="F217" s="83">
        <f t="shared" si="67"/>
        <v>8242.4079999999994</v>
      </c>
      <c r="G217" s="83">
        <f t="shared" si="67"/>
        <v>8324.8320800000001</v>
      </c>
      <c r="H217" s="83">
        <f t="shared" si="67"/>
        <v>8408.0804007999996</v>
      </c>
      <c r="I217" s="83">
        <f t="shared" si="67"/>
        <v>8492.1612048079987</v>
      </c>
      <c r="J217" s="83">
        <f t="shared" si="67"/>
        <v>8577.0828168560784</v>
      </c>
      <c r="K217" s="83">
        <f t="shared" si="67"/>
        <v>8662.8536450246393</v>
      </c>
      <c r="L217" s="83">
        <f t="shared" si="67"/>
        <v>8749.4821814748866</v>
      </c>
      <c r="M217" s="83">
        <f t="shared" si="67"/>
        <v>8836.9770032896358</v>
      </c>
      <c r="N217" s="83">
        <f t="shared" si="67"/>
        <v>8925.3467733225316</v>
      </c>
      <c r="O217" s="83">
        <f t="shared" si="67"/>
        <v>9014.6002410557576</v>
      </c>
      <c r="P217" s="83">
        <f t="shared" si="67"/>
        <v>9104.7462434663157</v>
      </c>
      <c r="Q217" s="83">
        <f t="shared" si="67"/>
        <v>9195.7937059009782</v>
      </c>
      <c r="R217" s="83">
        <f t="shared" si="67"/>
        <v>9287.7516429599873</v>
      </c>
      <c r="S217" s="83">
        <f t="shared" si="67"/>
        <v>9380.6291593895876</v>
      </c>
      <c r="T217" s="83">
        <f t="shared" si="67"/>
        <v>9474.435450983483</v>
      </c>
      <c r="U217" s="83">
        <f t="shared" si="67"/>
        <v>9569.179805493317</v>
      </c>
      <c r="V217" s="83">
        <f t="shared" si="67"/>
        <v>9664.8716035482503</v>
      </c>
      <c r="W217" s="83">
        <f t="shared" si="67"/>
        <v>9761.520319583733</v>
      </c>
      <c r="X217" s="83">
        <f t="shared" si="67"/>
        <v>9859.1355227795702</v>
      </c>
      <c r="Y217" s="83">
        <f t="shared" si="67"/>
        <v>9957.7268780073664</v>
      </c>
      <c r="Z217" s="132"/>
    </row>
    <row r="218" spans="2:26" s="64" customFormat="1" hidden="1" x14ac:dyDescent="0.2">
      <c r="I218" s="69"/>
      <c r="Z218" s="132"/>
    </row>
    <row r="219" spans="2:26" s="64" customFormat="1" hidden="1" x14ac:dyDescent="0.2">
      <c r="B219" s="78" t="s">
        <v>30</v>
      </c>
      <c r="C219" s="84">
        <f>IF(number_of_residential_customers=0,0, total_residential_usage/number_of_residential_customers)</f>
        <v>6.25</v>
      </c>
      <c r="D219" s="84">
        <f t="shared" ref="D219:Y219" si="68">C219*(1+annual_residential_consumption_growth)</f>
        <v>6.125</v>
      </c>
      <c r="E219" s="84">
        <f t="shared" si="68"/>
        <v>6.0024999999999995</v>
      </c>
      <c r="F219" s="84">
        <f t="shared" si="68"/>
        <v>5.8824499999999995</v>
      </c>
      <c r="G219" s="84">
        <f t="shared" si="68"/>
        <v>5.7648009999999994</v>
      </c>
      <c r="H219" s="84">
        <f t="shared" si="68"/>
        <v>5.6495049799999997</v>
      </c>
      <c r="I219" s="84">
        <f t="shared" si="68"/>
        <v>5.5365148803999995</v>
      </c>
      <c r="J219" s="84">
        <f t="shared" si="68"/>
        <v>5.4257845827919997</v>
      </c>
      <c r="K219" s="84">
        <f t="shared" si="68"/>
        <v>5.3172688911361599</v>
      </c>
      <c r="L219" s="84">
        <f t="shared" si="68"/>
        <v>5.2109235133134364</v>
      </c>
      <c r="M219" s="84">
        <f t="shared" si="68"/>
        <v>5.1067050430471674</v>
      </c>
      <c r="N219" s="84">
        <f t="shared" si="68"/>
        <v>5.0045709421862243</v>
      </c>
      <c r="O219" s="84">
        <f t="shared" si="68"/>
        <v>4.9044795233424994</v>
      </c>
      <c r="P219" s="84">
        <f t="shared" si="68"/>
        <v>4.806389932875649</v>
      </c>
      <c r="Q219" s="84">
        <f t="shared" si="68"/>
        <v>4.7102621342181363</v>
      </c>
      <c r="R219" s="84">
        <f t="shared" si="68"/>
        <v>4.6160568915337734</v>
      </c>
      <c r="S219" s="84">
        <f t="shared" si="68"/>
        <v>4.5237357537030976</v>
      </c>
      <c r="T219" s="84">
        <f t="shared" si="68"/>
        <v>4.4332610386290359</v>
      </c>
      <c r="U219" s="84">
        <f t="shared" si="68"/>
        <v>4.3445958178564554</v>
      </c>
      <c r="V219" s="84">
        <f t="shared" si="68"/>
        <v>4.2577039014993261</v>
      </c>
      <c r="W219" s="84">
        <f t="shared" si="68"/>
        <v>4.1725498234693399</v>
      </c>
      <c r="X219" s="84">
        <f t="shared" si="68"/>
        <v>4.0890988269999529</v>
      </c>
      <c r="Y219" s="84">
        <f t="shared" si="68"/>
        <v>4.0073168504599535</v>
      </c>
      <c r="Z219" s="132"/>
    </row>
    <row r="220" spans="2:26" s="64" customFormat="1" hidden="1" x14ac:dyDescent="0.2">
      <c r="B220" s="78"/>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132"/>
    </row>
    <row r="221" spans="2:26" s="64" customFormat="1" hidden="1" x14ac:dyDescent="0.2">
      <c r="B221" s="78" t="s">
        <v>108</v>
      </c>
      <c r="C221" s="84">
        <f t="shared" ref="C221:W221" si="69">MAX(0,C219-volume_included_in_base)</f>
        <v>4.25</v>
      </c>
      <c r="D221" s="84">
        <f t="shared" si="69"/>
        <v>4.125</v>
      </c>
      <c r="E221" s="84">
        <f t="shared" si="69"/>
        <v>4.0024999999999995</v>
      </c>
      <c r="F221" s="84">
        <f t="shared" si="69"/>
        <v>3.8824499999999995</v>
      </c>
      <c r="G221" s="84">
        <f t="shared" si="69"/>
        <v>3.7648009999999994</v>
      </c>
      <c r="H221" s="84">
        <f t="shared" si="69"/>
        <v>3.6495049799999997</v>
      </c>
      <c r="I221" s="84">
        <f t="shared" si="69"/>
        <v>3.5365148803999995</v>
      </c>
      <c r="J221" s="84">
        <f t="shared" si="69"/>
        <v>3.4257845827919997</v>
      </c>
      <c r="K221" s="84">
        <f t="shared" si="69"/>
        <v>3.3172688911361599</v>
      </c>
      <c r="L221" s="84">
        <f t="shared" si="69"/>
        <v>3.2109235133134364</v>
      </c>
      <c r="M221" s="84">
        <f t="shared" si="69"/>
        <v>3.1067050430471674</v>
      </c>
      <c r="N221" s="84">
        <f t="shared" si="69"/>
        <v>3.0045709421862243</v>
      </c>
      <c r="O221" s="84">
        <f t="shared" si="69"/>
        <v>2.9044795233424994</v>
      </c>
      <c r="P221" s="84">
        <f t="shared" si="69"/>
        <v>2.806389932875649</v>
      </c>
      <c r="Q221" s="84">
        <f t="shared" si="69"/>
        <v>2.7102621342181363</v>
      </c>
      <c r="R221" s="84">
        <f t="shared" si="69"/>
        <v>2.6160568915337734</v>
      </c>
      <c r="S221" s="84">
        <f t="shared" si="69"/>
        <v>2.5237357537030976</v>
      </c>
      <c r="T221" s="84">
        <f t="shared" si="69"/>
        <v>2.4332610386290359</v>
      </c>
      <c r="U221" s="84">
        <f t="shared" si="69"/>
        <v>2.3445958178564554</v>
      </c>
      <c r="V221" s="84">
        <f t="shared" si="69"/>
        <v>2.2577039014993261</v>
      </c>
      <c r="W221" s="84">
        <f t="shared" si="69"/>
        <v>2.1725498234693399</v>
      </c>
      <c r="X221" s="84">
        <f t="shared" ref="X221:Y221" si="70">X219-volume_included_in_base</f>
        <v>2.0890988269999529</v>
      </c>
      <c r="Y221" s="84">
        <f t="shared" si="70"/>
        <v>2.0073168504599535</v>
      </c>
      <c r="Z221" s="132"/>
    </row>
    <row r="222" spans="2:26" s="64" customFormat="1" hidden="1" x14ac:dyDescent="0.2">
      <c r="E222" s="84"/>
      <c r="F222" s="84"/>
      <c r="G222" s="84"/>
      <c r="H222" s="84"/>
      <c r="I222" s="84"/>
      <c r="J222" s="84"/>
      <c r="K222" s="84"/>
      <c r="L222" s="84"/>
      <c r="M222" s="84"/>
      <c r="N222" s="84"/>
      <c r="O222" s="84"/>
      <c r="P222" s="84"/>
      <c r="Q222" s="84"/>
      <c r="R222" s="84"/>
      <c r="S222" s="84"/>
      <c r="T222" s="84"/>
      <c r="U222" s="84"/>
      <c r="V222" s="84"/>
      <c r="W222" s="84"/>
      <c r="X222" s="84"/>
      <c r="Y222" s="84"/>
      <c r="Z222" s="132"/>
    </row>
    <row r="223" spans="2:26" s="64" customFormat="1" hidden="1" x14ac:dyDescent="0.2">
      <c r="B223" s="85" t="s">
        <v>29</v>
      </c>
      <c r="C223" s="86">
        <f>number_of_nonresidential_customers</f>
        <v>1000</v>
      </c>
      <c r="D223" s="86">
        <f t="shared" ref="D223:Y223" si="71">C223*(1+annual_nonresidential_customer_growth)</f>
        <v>1012</v>
      </c>
      <c r="E223" s="86">
        <f t="shared" si="71"/>
        <v>1024.144</v>
      </c>
      <c r="F223" s="86">
        <f t="shared" si="71"/>
        <v>1036.433728</v>
      </c>
      <c r="G223" s="86">
        <f t="shared" si="71"/>
        <v>1048.870932736</v>
      </c>
      <c r="H223" s="86">
        <f t="shared" si="71"/>
        <v>1061.4573839288321</v>
      </c>
      <c r="I223" s="86">
        <f t="shared" si="71"/>
        <v>1074.194872535978</v>
      </c>
      <c r="J223" s="86">
        <f t="shared" si="71"/>
        <v>1087.0852110064097</v>
      </c>
      <c r="K223" s="86">
        <f t="shared" si="71"/>
        <v>1100.1302335384867</v>
      </c>
      <c r="L223" s="86">
        <f t="shared" si="71"/>
        <v>1113.3317963409486</v>
      </c>
      <c r="M223" s="86">
        <f t="shared" si="71"/>
        <v>1126.6917778970401</v>
      </c>
      <c r="N223" s="86">
        <f t="shared" si="71"/>
        <v>1140.2120792318046</v>
      </c>
      <c r="O223" s="86">
        <f t="shared" si="71"/>
        <v>1153.8946241825863</v>
      </c>
      <c r="P223" s="86">
        <f t="shared" si="71"/>
        <v>1167.7413596727774</v>
      </c>
      <c r="Q223" s="86">
        <f t="shared" si="71"/>
        <v>1181.7542559888507</v>
      </c>
      <c r="R223" s="86">
        <f t="shared" si="71"/>
        <v>1195.9353070607169</v>
      </c>
      <c r="S223" s="86">
        <f t="shared" si="71"/>
        <v>1210.2865307454456</v>
      </c>
      <c r="T223" s="86">
        <f t="shared" si="71"/>
        <v>1224.8099691143909</v>
      </c>
      <c r="U223" s="86">
        <f t="shared" si="71"/>
        <v>1239.5076887437635</v>
      </c>
      <c r="V223" s="86">
        <f t="shared" si="71"/>
        <v>1254.3817810086887</v>
      </c>
      <c r="W223" s="86">
        <f t="shared" si="71"/>
        <v>1269.4343623807929</v>
      </c>
      <c r="X223" s="86">
        <f t="shared" si="71"/>
        <v>1284.6675747293625</v>
      </c>
      <c r="Y223" s="86">
        <f t="shared" si="71"/>
        <v>1300.0835856261149</v>
      </c>
      <c r="Z223" s="132"/>
    </row>
    <row r="224" spans="2:26" s="64" customFormat="1" hidden="1" x14ac:dyDescent="0.2">
      <c r="E224" s="84"/>
      <c r="F224" s="84"/>
      <c r="G224" s="84"/>
      <c r="H224" s="84"/>
      <c r="I224" s="84"/>
      <c r="J224" s="84"/>
      <c r="K224" s="84"/>
      <c r="L224" s="84"/>
      <c r="M224" s="84"/>
      <c r="N224" s="84"/>
      <c r="O224" s="84"/>
      <c r="P224" s="84"/>
      <c r="Q224" s="84"/>
      <c r="R224" s="84"/>
      <c r="S224" s="84"/>
      <c r="T224" s="84"/>
      <c r="U224" s="84"/>
      <c r="V224" s="84"/>
      <c r="W224" s="84"/>
      <c r="X224" s="84"/>
      <c r="Y224" s="84"/>
      <c r="Z224" s="132"/>
    </row>
    <row r="225" spans="2:26" s="64" customFormat="1" hidden="1" x14ac:dyDescent="0.2">
      <c r="B225" s="85" t="s">
        <v>31</v>
      </c>
      <c r="C225" s="84">
        <f>IF(number_of_nonresidential_customers=0,0,total_nonresidential_usage/number_of_nonresidential_customers)</f>
        <v>20</v>
      </c>
      <c r="D225" s="84">
        <f t="shared" ref="D225:Y225" si="72">C225*(1+annual_nonresidential_consumption_growth)</f>
        <v>20</v>
      </c>
      <c r="E225" s="84">
        <f t="shared" si="72"/>
        <v>20</v>
      </c>
      <c r="F225" s="84">
        <f t="shared" si="72"/>
        <v>20</v>
      </c>
      <c r="G225" s="84">
        <f t="shared" si="72"/>
        <v>20</v>
      </c>
      <c r="H225" s="84">
        <f t="shared" si="72"/>
        <v>20</v>
      </c>
      <c r="I225" s="84">
        <f t="shared" si="72"/>
        <v>20</v>
      </c>
      <c r="J225" s="84">
        <f t="shared" si="72"/>
        <v>20</v>
      </c>
      <c r="K225" s="84">
        <f t="shared" si="72"/>
        <v>20</v>
      </c>
      <c r="L225" s="84">
        <f t="shared" si="72"/>
        <v>20</v>
      </c>
      <c r="M225" s="84">
        <f t="shared" si="72"/>
        <v>20</v>
      </c>
      <c r="N225" s="84">
        <f t="shared" si="72"/>
        <v>20</v>
      </c>
      <c r="O225" s="84">
        <f t="shared" si="72"/>
        <v>20</v>
      </c>
      <c r="P225" s="84">
        <f t="shared" si="72"/>
        <v>20</v>
      </c>
      <c r="Q225" s="84">
        <f t="shared" si="72"/>
        <v>20</v>
      </c>
      <c r="R225" s="84">
        <f t="shared" si="72"/>
        <v>20</v>
      </c>
      <c r="S225" s="84">
        <f t="shared" si="72"/>
        <v>20</v>
      </c>
      <c r="T225" s="84">
        <f t="shared" si="72"/>
        <v>20</v>
      </c>
      <c r="U225" s="84">
        <f t="shared" si="72"/>
        <v>20</v>
      </c>
      <c r="V225" s="84">
        <f t="shared" si="72"/>
        <v>20</v>
      </c>
      <c r="W225" s="84">
        <f t="shared" si="72"/>
        <v>20</v>
      </c>
      <c r="X225" s="84">
        <f t="shared" si="72"/>
        <v>20</v>
      </c>
      <c r="Y225" s="84">
        <f t="shared" si="72"/>
        <v>20</v>
      </c>
      <c r="Z225" s="132"/>
    </row>
    <row r="226" spans="2:26" s="64" customFormat="1" hidden="1" x14ac:dyDescent="0.2">
      <c r="B226" s="85"/>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132"/>
    </row>
    <row r="227" spans="2:26" s="64" customFormat="1" hidden="1" x14ac:dyDescent="0.2">
      <c r="B227" s="78" t="s">
        <v>107</v>
      </c>
      <c r="C227" s="84">
        <f t="shared" ref="C227:W227" si="73">MAX(0,C225-volume_included_in_base)</f>
        <v>18</v>
      </c>
      <c r="D227" s="84">
        <f t="shared" si="73"/>
        <v>18</v>
      </c>
      <c r="E227" s="84">
        <f t="shared" si="73"/>
        <v>18</v>
      </c>
      <c r="F227" s="84">
        <f t="shared" si="73"/>
        <v>18</v>
      </c>
      <c r="G227" s="84">
        <f t="shared" si="73"/>
        <v>18</v>
      </c>
      <c r="H227" s="84">
        <f t="shared" si="73"/>
        <v>18</v>
      </c>
      <c r="I227" s="84">
        <f t="shared" si="73"/>
        <v>18</v>
      </c>
      <c r="J227" s="84">
        <f t="shared" si="73"/>
        <v>18</v>
      </c>
      <c r="K227" s="84">
        <f t="shared" si="73"/>
        <v>18</v>
      </c>
      <c r="L227" s="84">
        <f t="shared" si="73"/>
        <v>18</v>
      </c>
      <c r="M227" s="84">
        <f t="shared" si="73"/>
        <v>18</v>
      </c>
      <c r="N227" s="84">
        <f t="shared" si="73"/>
        <v>18</v>
      </c>
      <c r="O227" s="84">
        <f t="shared" si="73"/>
        <v>18</v>
      </c>
      <c r="P227" s="84">
        <f t="shared" si="73"/>
        <v>18</v>
      </c>
      <c r="Q227" s="84">
        <f t="shared" si="73"/>
        <v>18</v>
      </c>
      <c r="R227" s="84">
        <f t="shared" si="73"/>
        <v>18</v>
      </c>
      <c r="S227" s="84">
        <f t="shared" si="73"/>
        <v>18</v>
      </c>
      <c r="T227" s="84">
        <f t="shared" si="73"/>
        <v>18</v>
      </c>
      <c r="U227" s="84">
        <f t="shared" si="73"/>
        <v>18</v>
      </c>
      <c r="V227" s="84">
        <f t="shared" si="73"/>
        <v>18</v>
      </c>
      <c r="W227" s="84">
        <f t="shared" si="73"/>
        <v>18</v>
      </c>
      <c r="X227" s="84">
        <f t="shared" ref="X227:Y227" si="74">X225-volume_included_in_base</f>
        <v>18</v>
      </c>
      <c r="Y227" s="84">
        <f t="shared" si="74"/>
        <v>18</v>
      </c>
      <c r="Z227" s="132"/>
    </row>
    <row r="228" spans="2:26" s="64" customFormat="1" hidden="1" x14ac:dyDescent="0.2">
      <c r="D228" s="84"/>
      <c r="E228" s="84"/>
      <c r="F228" s="84"/>
      <c r="G228" s="84"/>
      <c r="H228" s="84"/>
      <c r="I228" s="84"/>
      <c r="J228" s="84"/>
      <c r="K228" s="84"/>
      <c r="L228" s="84"/>
      <c r="M228" s="84"/>
      <c r="N228" s="84"/>
      <c r="O228" s="84"/>
      <c r="P228" s="84"/>
      <c r="Q228" s="84"/>
      <c r="R228" s="84"/>
      <c r="S228" s="84"/>
      <c r="T228" s="84"/>
      <c r="U228" s="84"/>
      <c r="V228" s="84"/>
      <c r="W228" s="84"/>
      <c r="X228" s="84"/>
      <c r="Y228" s="84"/>
      <c r="Z228" s="132"/>
    </row>
    <row r="229" spans="2:26" s="64" customFormat="1" hidden="1" x14ac:dyDescent="0.2">
      <c r="B229" s="180" t="s">
        <v>136</v>
      </c>
      <c r="D229" s="84"/>
      <c r="E229" s="84"/>
      <c r="F229" s="84"/>
      <c r="G229" s="84"/>
      <c r="H229" s="84"/>
      <c r="I229" s="84"/>
      <c r="J229" s="84"/>
      <c r="K229" s="84"/>
      <c r="L229" s="84"/>
      <c r="M229" s="84"/>
      <c r="N229" s="84"/>
      <c r="O229" s="84"/>
      <c r="P229" s="84"/>
      <c r="Q229" s="84"/>
      <c r="R229" s="84"/>
      <c r="S229" s="84"/>
      <c r="T229" s="84"/>
      <c r="U229" s="84"/>
      <c r="V229" s="84"/>
      <c r="W229" s="84"/>
      <c r="X229" s="84"/>
      <c r="Y229" s="84"/>
      <c r="Z229" s="132"/>
    </row>
    <row r="230" spans="2:26" s="64" customFormat="1" hidden="1" x14ac:dyDescent="0.2">
      <c r="B230" s="78" t="s">
        <v>137</v>
      </c>
      <c r="C230" s="79">
        <f>1*(C217+C223)*12</f>
        <v>108000</v>
      </c>
      <c r="D230" s="79">
        <f>1*(D217+D223)*12</f>
        <v>109104</v>
      </c>
      <c r="E230" s="79">
        <f>1*(E217+E223)*12</f>
        <v>110219.32799999999</v>
      </c>
      <c r="F230" s="79">
        <f>1*(F217+F223)*12</f>
        <v>111346.10073599999</v>
      </c>
      <c r="G230" s="79">
        <f>1*(G217+G223)*12</f>
        <v>112484.436152832</v>
      </c>
      <c r="H230" s="79">
        <f t="shared" ref="H230:Y230" si="75">1*(H217+H223)*12</f>
        <v>113634.45341674596</v>
      </c>
      <c r="I230" s="79">
        <f t="shared" si="75"/>
        <v>114796.27292812773</v>
      </c>
      <c r="J230" s="79">
        <f t="shared" si="75"/>
        <v>115970.01633434986</v>
      </c>
      <c r="K230" s="79">
        <f t="shared" si="75"/>
        <v>117155.80654275751</v>
      </c>
      <c r="L230" s="79">
        <f t="shared" si="75"/>
        <v>118353.76773379001</v>
      </c>
      <c r="M230" s="79">
        <f t="shared" si="75"/>
        <v>119564.02537424011</v>
      </c>
      <c r="N230" s="79">
        <f t="shared" si="75"/>
        <v>120786.70623065202</v>
      </c>
      <c r="O230" s="79">
        <f t="shared" si="75"/>
        <v>122021.93838286013</v>
      </c>
      <c r="P230" s="79">
        <f t="shared" si="75"/>
        <v>123269.85123766911</v>
      </c>
      <c r="Q230" s="79">
        <f t="shared" si="75"/>
        <v>124530.57554267794</v>
      </c>
      <c r="R230" s="79">
        <f t="shared" si="75"/>
        <v>125804.24340024847</v>
      </c>
      <c r="S230" s="79">
        <f t="shared" si="75"/>
        <v>127090.98828162039</v>
      </c>
      <c r="T230" s="79">
        <f t="shared" si="75"/>
        <v>128390.94504117448</v>
      </c>
      <c r="U230" s="79">
        <f t="shared" si="75"/>
        <v>129704.24993084498</v>
      </c>
      <c r="V230" s="79">
        <f t="shared" si="75"/>
        <v>131031.04061468327</v>
      </c>
      <c r="W230" s="79">
        <f t="shared" si="75"/>
        <v>132371.45618357431</v>
      </c>
      <c r="X230" s="79">
        <f t="shared" si="75"/>
        <v>133725.63717010719</v>
      </c>
      <c r="Y230" s="79">
        <f t="shared" si="75"/>
        <v>135093.72556360177</v>
      </c>
      <c r="Z230" s="132"/>
    </row>
    <row r="231" spans="2:26" s="64" customFormat="1" hidden="1" x14ac:dyDescent="0.2">
      <c r="B231" s="78" t="s">
        <v>138</v>
      </c>
      <c r="C231" s="79">
        <f>1*((C217*C221)+(C223*C227))*12</f>
        <v>624000</v>
      </c>
      <c r="D231" s="79">
        <f>1*((D217*D221)+(D223*D227))*12</f>
        <v>618552</v>
      </c>
      <c r="E231" s="79">
        <f t="shared" ref="E231:Y231" si="76">1*((E217*E221)+(E223*E227))*12</f>
        <v>613178.32799999998</v>
      </c>
      <c r="F231" s="79">
        <f t="shared" si="76"/>
        <v>607878.52852319996</v>
      </c>
      <c r="G231" s="79">
        <f t="shared" si="76"/>
        <v>602652.1551463689</v>
      </c>
      <c r="H231" s="79">
        <f t="shared" si="76"/>
        <v>597498.77046814759</v>
      </c>
      <c r="I231" s="79">
        <f t="shared" si="76"/>
        <v>592417.9460784801</v>
      </c>
      <c r="J231" s="79">
        <f t="shared" si="76"/>
        <v>587409.26252917328</v>
      </c>
      <c r="K231" s="79">
        <f t="shared" si="76"/>
        <v>582472.30930558173</v>
      </c>
      <c r="L231" s="79">
        <f t="shared" si="76"/>
        <v>577606.68479942076</v>
      </c>
      <c r="M231" s="79">
        <f t="shared" si="76"/>
        <v>572811.99628270173</v>
      </c>
      <c r="N231" s="79">
        <f t="shared" si="76"/>
        <v>568087.85988279525</v>
      </c>
      <c r="O231" s="79">
        <f t="shared" si="76"/>
        <v>563433.90055861638</v>
      </c>
      <c r="P231" s="79">
        <f t="shared" si="76"/>
        <v>558849.75207793491</v>
      </c>
      <c r="Q231" s="79">
        <f t="shared" si="76"/>
        <v>554335.05699581036</v>
      </c>
      <c r="R231" s="79">
        <f t="shared" si="76"/>
        <v>549889.46663415013</v>
      </c>
      <c r="S231" s="79">
        <f t="shared" si="76"/>
        <v>545512.64106239227</v>
      </c>
      <c r="T231" s="79">
        <f t="shared" si="76"/>
        <v>541204.24907931429</v>
      </c>
      <c r="U231" s="79">
        <f t="shared" si="76"/>
        <v>536963.96819596598</v>
      </c>
      <c r="V231" s="79">
        <f t="shared" si="76"/>
        <v>532791.48461972794</v>
      </c>
      <c r="W231" s="79">
        <f t="shared" si="76"/>
        <v>528686.4932394994</v>
      </c>
      <c r="X231" s="79">
        <f t="shared" si="76"/>
        <v>524648.69761201064</v>
      </c>
      <c r="Y231" s="79">
        <f t="shared" si="76"/>
        <v>520677.80994926684</v>
      </c>
      <c r="Z231" s="132"/>
    </row>
    <row r="232" spans="2:26" s="64" customFormat="1" hidden="1" x14ac:dyDescent="0.2">
      <c r="B232" s="78"/>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132"/>
    </row>
    <row r="233" spans="2:26" s="64" customFormat="1" hidden="1" x14ac:dyDescent="0.2">
      <c r="B233" s="78" t="s">
        <v>139</v>
      </c>
      <c r="C233" s="181">
        <f>D230/SUM(C230:D230)</f>
        <v>0.50254256024762323</v>
      </c>
      <c r="D233" s="181">
        <f t="shared" ref="D233:X233" si="77">E230/SUM(D230:E230)</f>
        <v>0.50254265702187417</v>
      </c>
      <c r="E233" s="181">
        <f t="shared" si="77"/>
        <v>0.50254275394502679</v>
      </c>
      <c r="F233" s="181">
        <f t="shared" si="77"/>
        <v>0.50254285101723495</v>
      </c>
      <c r="G233" s="181">
        <f t="shared" si="77"/>
        <v>0.50254294823865231</v>
      </c>
      <c r="H233" s="181">
        <f t="shared" si="77"/>
        <v>0.50254304560943286</v>
      </c>
      <c r="I233" s="181">
        <f t="shared" si="77"/>
        <v>0.50254314312972959</v>
      </c>
      <c r="J233" s="181">
        <f t="shared" si="77"/>
        <v>0.50254324079969626</v>
      </c>
      <c r="K233" s="181">
        <f t="shared" si="77"/>
        <v>0.50254333861948597</v>
      </c>
      <c r="L233" s="181">
        <f t="shared" si="77"/>
        <v>0.50254343658925205</v>
      </c>
      <c r="M233" s="181">
        <f t="shared" si="77"/>
        <v>0.50254353470914714</v>
      </c>
      <c r="N233" s="181">
        <f t="shared" si="77"/>
        <v>0.50254363297932469</v>
      </c>
      <c r="O233" s="181">
        <f t="shared" si="77"/>
        <v>0.50254373139993702</v>
      </c>
      <c r="P233" s="181">
        <f t="shared" si="77"/>
        <v>0.50254382997113711</v>
      </c>
      <c r="Q233" s="181">
        <f t="shared" si="77"/>
        <v>0.5025439286930774</v>
      </c>
      <c r="R233" s="181">
        <f t="shared" si="77"/>
        <v>0.50254402756591043</v>
      </c>
      <c r="S233" s="181">
        <f t="shared" si="77"/>
        <v>0.50254412658978831</v>
      </c>
      <c r="T233" s="181">
        <f t="shared" si="77"/>
        <v>0.50254422576486335</v>
      </c>
      <c r="U233" s="181">
        <f t="shared" si="77"/>
        <v>0.50254432509128766</v>
      </c>
      <c r="V233" s="181">
        <f t="shared" si="77"/>
        <v>0.50254442456921289</v>
      </c>
      <c r="W233" s="181">
        <f t="shared" si="77"/>
        <v>0.50254452419879114</v>
      </c>
      <c r="X233" s="181">
        <f t="shared" si="77"/>
        <v>0.50254462398017408</v>
      </c>
      <c r="Y233" s="181">
        <v>1</v>
      </c>
      <c r="Z233" s="132"/>
    </row>
    <row r="234" spans="2:26" s="64" customFormat="1" hidden="1" x14ac:dyDescent="0.2">
      <c r="B234" s="78" t="s">
        <v>140</v>
      </c>
      <c r="C234" s="84">
        <f t="shared" ref="C234:W234" si="78">E230/SUM(C230:E230)</f>
        <v>0.33672921717330212</v>
      </c>
      <c r="D234" s="84">
        <f t="shared" si="78"/>
        <v>0.33672934677277516</v>
      </c>
      <c r="E234" s="84">
        <f t="shared" si="78"/>
        <v>0.33672947657160573</v>
      </c>
      <c r="F234" s="84">
        <f t="shared" si="78"/>
        <v>0.33672960656999951</v>
      </c>
      <c r="G234" s="84">
        <f t="shared" si="78"/>
        <v>0.33672973676816237</v>
      </c>
      <c r="H234" s="84">
        <f t="shared" si="78"/>
        <v>0.33672986716629955</v>
      </c>
      <c r="I234" s="84">
        <f t="shared" si="78"/>
        <v>0.33672999776461654</v>
      </c>
      <c r="J234" s="84">
        <f t="shared" si="78"/>
        <v>0.33673012856331841</v>
      </c>
      <c r="K234" s="84">
        <f t="shared" si="78"/>
        <v>0.33673025956261032</v>
      </c>
      <c r="L234" s="84">
        <f t="shared" si="78"/>
        <v>0.33673039076269701</v>
      </c>
      <c r="M234" s="84">
        <f t="shared" si="78"/>
        <v>0.3367305221637833</v>
      </c>
      <c r="N234" s="84">
        <f t="shared" si="78"/>
        <v>0.33673065376607353</v>
      </c>
      <c r="O234" s="84">
        <f t="shared" si="78"/>
        <v>0.33673078556977226</v>
      </c>
      <c r="P234" s="84">
        <f t="shared" si="78"/>
        <v>0.33673091757508378</v>
      </c>
      <c r="Q234" s="84">
        <f t="shared" si="78"/>
        <v>0.33673104978221191</v>
      </c>
      <c r="R234" s="84">
        <f t="shared" si="78"/>
        <v>0.33673118219136078</v>
      </c>
      <c r="S234" s="84">
        <f t="shared" si="78"/>
        <v>0.33673131480273399</v>
      </c>
      <c r="T234" s="84">
        <f t="shared" si="78"/>
        <v>0.33673144761653506</v>
      </c>
      <c r="U234" s="84">
        <f t="shared" si="78"/>
        <v>0.33673158063296743</v>
      </c>
      <c r="V234" s="84">
        <f t="shared" si="78"/>
        <v>0.33673171385223433</v>
      </c>
      <c r="W234" s="84">
        <f t="shared" si="78"/>
        <v>0.33673184727453875</v>
      </c>
      <c r="X234" s="84">
        <f>X233</f>
        <v>0.50254462398017408</v>
      </c>
      <c r="Y234" s="84">
        <f>Y233</f>
        <v>1</v>
      </c>
      <c r="Z234" s="132"/>
    </row>
    <row r="235" spans="2:26" s="64" customFormat="1" hidden="1" x14ac:dyDescent="0.2">
      <c r="B235" s="78"/>
      <c r="C235" s="86"/>
      <c r="D235" s="84"/>
      <c r="E235" s="84"/>
      <c r="F235" s="84"/>
      <c r="G235" s="84"/>
      <c r="H235" s="84"/>
      <c r="I235" s="84"/>
      <c r="J235" s="84"/>
      <c r="K235" s="84"/>
      <c r="L235" s="84"/>
      <c r="M235" s="84"/>
      <c r="N235" s="84"/>
      <c r="O235" s="84"/>
      <c r="P235" s="84"/>
      <c r="Q235" s="84"/>
      <c r="R235" s="84"/>
      <c r="S235" s="84"/>
      <c r="T235" s="84"/>
      <c r="U235" s="84"/>
      <c r="V235" s="84"/>
      <c r="W235" s="84"/>
      <c r="X235" s="84"/>
      <c r="Y235" s="84"/>
      <c r="Z235" s="132"/>
    </row>
    <row r="236" spans="2:26" s="64" customFormat="1" hidden="1" x14ac:dyDescent="0.2">
      <c r="B236" s="78" t="s">
        <v>141</v>
      </c>
      <c r="C236" s="84">
        <f t="shared" ref="C236:X236" si="79">D231/SUM(C231:D231)</f>
        <v>0.49780773762385799</v>
      </c>
      <c r="D236" s="84">
        <f t="shared" si="79"/>
        <v>0.49781864914833857</v>
      </c>
      <c r="E236" s="84">
        <f t="shared" si="79"/>
        <v>0.49782983099906974</v>
      </c>
      <c r="F236" s="84">
        <f t="shared" si="79"/>
        <v>0.49784128835091229</v>
      </c>
      <c r="G236" s="84">
        <f t="shared" si="79"/>
        <v>0.49785302641183127</v>
      </c>
      <c r="H236" s="84">
        <f t="shared" si="79"/>
        <v>0.49786505041948942</v>
      </c>
      <c r="I236" s="84">
        <f t="shared" si="79"/>
        <v>0.49787736563762686</v>
      </c>
      <c r="J236" s="84">
        <f t="shared" si="79"/>
        <v>0.49788997735221657</v>
      </c>
      <c r="K236" s="84">
        <f t="shared" si="79"/>
        <v>0.49790289086739536</v>
      </c>
      <c r="L236" s="84">
        <f t="shared" si="79"/>
        <v>0.49791611150115844</v>
      </c>
      <c r="M236" s="84">
        <f t="shared" si="79"/>
        <v>0.49792964458082056</v>
      </c>
      <c r="N236" s="84">
        <f t="shared" si="79"/>
        <v>0.49794349543823024</v>
      </c>
      <c r="O236" s="84">
        <f t="shared" si="79"/>
        <v>0.49795766940473912</v>
      </c>
      <c r="P236" s="84">
        <f t="shared" si="79"/>
        <v>0.49797217180591913</v>
      </c>
      <c r="Q236" s="84">
        <f t="shared" si="79"/>
        <v>0.49798700795602413</v>
      </c>
      <c r="R236" s="84">
        <f t="shared" si="79"/>
        <v>0.49800218315219341</v>
      </c>
      <c r="S236" s="84">
        <f t="shared" si="79"/>
        <v>0.49801770266839412</v>
      </c>
      <c r="T236" s="84">
        <f t="shared" si="79"/>
        <v>0.49803357174909857</v>
      </c>
      <c r="U236" s="84">
        <f t="shared" si="79"/>
        <v>0.49804979560269802</v>
      </c>
      <c r="V236" s="84">
        <f t="shared" si="79"/>
        <v>0.49806637939464954</v>
      </c>
      <c r="W236" s="84">
        <f t="shared" si="79"/>
        <v>0.49808332824035595</v>
      </c>
      <c r="X236" s="84">
        <f t="shared" si="79"/>
        <v>0.49810064719777947</v>
      </c>
      <c r="Y236" s="84">
        <v>1</v>
      </c>
      <c r="Z236" s="132"/>
    </row>
    <row r="237" spans="2:26" s="64" customFormat="1" hidden="1" x14ac:dyDescent="0.2">
      <c r="B237" s="78" t="s">
        <v>142</v>
      </c>
      <c r="C237" s="84">
        <f t="shared" ref="C237:W237" si="80">E231/SUM(C231:E231)</f>
        <v>0.33042426410137327</v>
      </c>
      <c r="D237" s="84">
        <f t="shared" si="80"/>
        <v>0.33043900955775474</v>
      </c>
      <c r="E237" s="84">
        <f t="shared" si="80"/>
        <v>0.33045411920986945</v>
      </c>
      <c r="F237" s="84">
        <f t="shared" si="80"/>
        <v>0.33046959998398151</v>
      </c>
      <c r="G237" s="84">
        <f t="shared" si="80"/>
        <v>0.33048545884821118</v>
      </c>
      <c r="H237" s="84">
        <f t="shared" si="80"/>
        <v>0.33050170280784541</v>
      </c>
      <c r="I237" s="84">
        <f t="shared" si="80"/>
        <v>0.33051833890035659</v>
      </c>
      <c r="J237" s="84">
        <f t="shared" si="80"/>
        <v>0.33053537419012174</v>
      </c>
      <c r="K237" s="84">
        <f t="shared" si="80"/>
        <v>0.33055281576283402</v>
      </c>
      <c r="L237" s="84">
        <f t="shared" si="80"/>
        <v>0.33057067071960156</v>
      </c>
      <c r="M237" s="84">
        <f t="shared" si="80"/>
        <v>0.33058894617072432</v>
      </c>
      <c r="N237" s="84">
        <f t="shared" si="80"/>
        <v>0.33060764922914471</v>
      </c>
      <c r="O237" s="84">
        <f t="shared" si="80"/>
        <v>0.33062678700356468</v>
      </c>
      <c r="P237" s="84">
        <f t="shared" si="80"/>
        <v>0.33064636659122582</v>
      </c>
      <c r="Q237" s="84">
        <f t="shared" si="80"/>
        <v>0.3306663950703449</v>
      </c>
      <c r="R237" s="84">
        <f t="shared" si="80"/>
        <v>0.33068687949220493</v>
      </c>
      <c r="S237" s="84">
        <f t="shared" si="80"/>
        <v>0.33070782687289341</v>
      </c>
      <c r="T237" s="84">
        <f t="shared" si="80"/>
        <v>0.33072924418468896</v>
      </c>
      <c r="U237" s="84">
        <f t="shared" si="80"/>
        <v>0.33075113834709402</v>
      </c>
      <c r="V237" s="84">
        <f t="shared" si="80"/>
        <v>0.33077351621750989</v>
      </c>
      <c r="W237" s="84">
        <f t="shared" si="80"/>
        <v>0.33079638458155858</v>
      </c>
      <c r="X237" s="84">
        <f>X236</f>
        <v>0.49810064719777947</v>
      </c>
      <c r="Y237" s="84">
        <f>Y236</f>
        <v>1</v>
      </c>
      <c r="Z237" s="132"/>
    </row>
    <row r="238" spans="2:26" s="64" customFormat="1" hidden="1" x14ac:dyDescent="0.2">
      <c r="B238" s="78"/>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132"/>
    </row>
    <row r="239" spans="2:26" s="64" customFormat="1" hidden="1" x14ac:dyDescent="0.2">
      <c r="B239" s="180" t="s">
        <v>177</v>
      </c>
      <c r="D239" s="84"/>
      <c r="E239" s="84"/>
      <c r="F239" s="84"/>
      <c r="G239" s="84"/>
      <c r="H239" s="84"/>
      <c r="I239" s="84"/>
      <c r="J239" s="84"/>
      <c r="K239" s="84"/>
      <c r="L239" s="84"/>
      <c r="M239" s="84"/>
      <c r="N239" s="84"/>
      <c r="O239" s="84"/>
      <c r="P239" s="84"/>
      <c r="Q239" s="84"/>
      <c r="R239" s="84"/>
      <c r="S239" s="84"/>
      <c r="T239" s="84"/>
      <c r="U239" s="84"/>
      <c r="V239" s="84"/>
      <c r="W239" s="84"/>
      <c r="X239" s="84"/>
      <c r="Y239" s="84"/>
      <c r="Z239" s="132"/>
    </row>
    <row r="240" spans="2:26" s="64" customFormat="1" hidden="1" x14ac:dyDescent="0.2">
      <c r="B240" s="64" t="s">
        <v>178</v>
      </c>
      <c r="C240" s="64">
        <f>initial_base_charge</f>
        <v>12.34</v>
      </c>
      <c r="D240" s="150">
        <f>C299</f>
        <v>12.34</v>
      </c>
      <c r="E240" s="150">
        <f t="shared" ref="E240:Y240" si="81">D299</f>
        <v>12.34</v>
      </c>
      <c r="F240" s="150">
        <f t="shared" si="81"/>
        <v>12.34</v>
      </c>
      <c r="G240" s="150">
        <f t="shared" si="81"/>
        <v>12.34</v>
      </c>
      <c r="H240" s="150">
        <f t="shared" si="81"/>
        <v>12.34</v>
      </c>
      <c r="I240" s="150">
        <f t="shared" si="81"/>
        <v>13.298248167091934</v>
      </c>
      <c r="J240" s="150">
        <f t="shared" si="81"/>
        <v>13.919647469219969</v>
      </c>
      <c r="K240" s="150">
        <f t="shared" si="81"/>
        <v>14.29830525267843</v>
      </c>
      <c r="L240" s="150">
        <f t="shared" si="81"/>
        <v>14.673903876255475</v>
      </c>
      <c r="M240" s="150">
        <f t="shared" si="81"/>
        <v>15.072602061090567</v>
      </c>
      <c r="N240" s="150">
        <f t="shared" si="81"/>
        <v>15.072602061090567</v>
      </c>
      <c r="O240" s="150">
        <f t="shared" si="81"/>
        <v>15.565725942965168</v>
      </c>
      <c r="P240" s="150">
        <f t="shared" si="81"/>
        <v>16.371692195522595</v>
      </c>
      <c r="Q240" s="150">
        <f t="shared" si="81"/>
        <v>16.821583723628528</v>
      </c>
      <c r="R240" s="150">
        <f t="shared" si="81"/>
        <v>17.282713536924</v>
      </c>
      <c r="S240" s="150">
        <f t="shared" si="81"/>
        <v>17.755296693569054</v>
      </c>
      <c r="T240" s="150">
        <f t="shared" si="81"/>
        <v>17.755296693569054</v>
      </c>
      <c r="U240" s="150">
        <f t="shared" si="81"/>
        <v>17.875121789420312</v>
      </c>
      <c r="V240" s="150">
        <f t="shared" si="81"/>
        <v>17.931764468016922</v>
      </c>
      <c r="W240" s="150">
        <f t="shared" si="81"/>
        <v>18.431342954570532</v>
      </c>
      <c r="X240" s="150">
        <f t="shared" si="81"/>
        <v>18.943059010843754</v>
      </c>
      <c r="Y240" s="150">
        <f t="shared" si="81"/>
        <v>19.46712986096734</v>
      </c>
      <c r="Z240" s="132"/>
    </row>
    <row r="241" spans="2:26" s="64" customFormat="1" hidden="1" x14ac:dyDescent="0.2">
      <c r="B241" s="144" t="s">
        <v>94</v>
      </c>
      <c r="C241" s="64">
        <f>volume_included_in_base</f>
        <v>2</v>
      </c>
      <c r="D241" s="86">
        <f>C241</f>
        <v>2</v>
      </c>
      <c r="E241" s="86">
        <f t="shared" ref="E241:X241" si="82">D241</f>
        <v>2</v>
      </c>
      <c r="F241" s="86">
        <f t="shared" si="82"/>
        <v>2</v>
      </c>
      <c r="G241" s="86">
        <f t="shared" si="82"/>
        <v>2</v>
      </c>
      <c r="H241" s="86">
        <f t="shared" si="82"/>
        <v>2</v>
      </c>
      <c r="I241" s="86">
        <f t="shared" si="82"/>
        <v>2</v>
      </c>
      <c r="J241" s="86">
        <f t="shared" si="82"/>
        <v>2</v>
      </c>
      <c r="K241" s="86">
        <f t="shared" si="82"/>
        <v>2</v>
      </c>
      <c r="L241" s="86">
        <f t="shared" si="82"/>
        <v>2</v>
      </c>
      <c r="M241" s="86">
        <f t="shared" si="82"/>
        <v>2</v>
      </c>
      <c r="N241" s="86">
        <f t="shared" si="82"/>
        <v>2</v>
      </c>
      <c r="O241" s="86">
        <f t="shared" si="82"/>
        <v>2</v>
      </c>
      <c r="P241" s="86">
        <f t="shared" si="82"/>
        <v>2</v>
      </c>
      <c r="Q241" s="86">
        <f t="shared" si="82"/>
        <v>2</v>
      </c>
      <c r="R241" s="86">
        <f t="shared" si="82"/>
        <v>2</v>
      </c>
      <c r="S241" s="86">
        <f t="shared" si="82"/>
        <v>2</v>
      </c>
      <c r="T241" s="86">
        <f t="shared" si="82"/>
        <v>2</v>
      </c>
      <c r="U241" s="86">
        <f t="shared" si="82"/>
        <v>2</v>
      </c>
      <c r="V241" s="86">
        <f t="shared" si="82"/>
        <v>2</v>
      </c>
      <c r="W241" s="86">
        <f t="shared" si="82"/>
        <v>2</v>
      </c>
      <c r="X241" s="86">
        <f t="shared" si="82"/>
        <v>2</v>
      </c>
      <c r="Y241" s="86">
        <f t="shared" ref="Y241" si="83">X241</f>
        <v>2</v>
      </c>
      <c r="Z241" s="132"/>
    </row>
    <row r="242" spans="2:26" s="64" customFormat="1" hidden="1" x14ac:dyDescent="0.2">
      <c r="B242" s="64" t="s">
        <v>179</v>
      </c>
      <c r="C242" s="64">
        <f>initial_rate</f>
        <v>5.67</v>
      </c>
      <c r="D242" s="150">
        <f>C300</f>
        <v>5.67</v>
      </c>
      <c r="E242" s="150">
        <f t="shared" ref="E242:Y242" si="84">D300</f>
        <v>5.67</v>
      </c>
      <c r="F242" s="150">
        <f t="shared" si="84"/>
        <v>5.67</v>
      </c>
      <c r="G242" s="150">
        <f t="shared" si="84"/>
        <v>5.67</v>
      </c>
      <c r="H242" s="150">
        <f t="shared" si="84"/>
        <v>5.67</v>
      </c>
      <c r="I242" s="150">
        <f t="shared" si="84"/>
        <v>6.1102971723996164</v>
      </c>
      <c r="J242" s="150">
        <f t="shared" si="84"/>
        <v>6.3958185697307304</v>
      </c>
      <c r="K242" s="150">
        <f t="shared" si="84"/>
        <v>6.5698047635888726</v>
      </c>
      <c r="L242" s="150">
        <f t="shared" si="84"/>
        <v>6.7423853304998804</v>
      </c>
      <c r="M242" s="150">
        <f t="shared" si="84"/>
        <v>6.9255797152660863</v>
      </c>
      <c r="N242" s="150">
        <f t="shared" si="84"/>
        <v>6.9255797152660863</v>
      </c>
      <c r="O242" s="150">
        <f t="shared" si="84"/>
        <v>7.1521609478616286</v>
      </c>
      <c r="P242" s="150">
        <f t="shared" si="84"/>
        <v>7.522487418850333</v>
      </c>
      <c r="Q242" s="150">
        <f t="shared" si="84"/>
        <v>7.7292041906785869</v>
      </c>
      <c r="R242" s="150">
        <f t="shared" si="84"/>
        <v>7.9410847450858242</v>
      </c>
      <c r="S242" s="150">
        <f t="shared" si="84"/>
        <v>8.1582278972882101</v>
      </c>
      <c r="T242" s="150">
        <f t="shared" si="84"/>
        <v>8.1582278972882101</v>
      </c>
      <c r="U242" s="150">
        <f t="shared" si="84"/>
        <v>8.2132852954629776</v>
      </c>
      <c r="V242" s="150">
        <f t="shared" si="84"/>
        <v>8.2393115505393766</v>
      </c>
      <c r="W242" s="150">
        <f t="shared" si="84"/>
        <v>8.4688585536802972</v>
      </c>
      <c r="X242" s="150">
        <f t="shared" si="84"/>
        <v>8.7039825438803913</v>
      </c>
      <c r="Y242" s="150">
        <f t="shared" si="84"/>
        <v>8.9447833315789929</v>
      </c>
      <c r="Z242" s="132"/>
    </row>
    <row r="243" spans="2:26" s="64" customFormat="1" hidden="1" x14ac:dyDescent="0.2">
      <c r="B243" s="144"/>
      <c r="D243" s="84"/>
      <c r="E243" s="84"/>
      <c r="F243" s="84"/>
      <c r="G243" s="84"/>
      <c r="H243" s="84"/>
      <c r="I243" s="84"/>
      <c r="J243" s="84"/>
      <c r="K243" s="84"/>
      <c r="L243" s="84"/>
      <c r="M243" s="84"/>
      <c r="N243" s="84"/>
      <c r="O243" s="84"/>
      <c r="P243" s="84"/>
      <c r="Q243" s="84"/>
      <c r="R243" s="84"/>
      <c r="S243" s="84"/>
      <c r="T243" s="84"/>
      <c r="U243" s="84"/>
      <c r="V243" s="84"/>
      <c r="W243" s="84"/>
      <c r="X243" s="84"/>
      <c r="Y243" s="84"/>
      <c r="Z243" s="132"/>
    </row>
    <row r="244" spans="2:26" s="64" customFormat="1" hidden="1" x14ac:dyDescent="0.2">
      <c r="B244" s="78" t="s">
        <v>14</v>
      </c>
      <c r="C244" s="87">
        <f>(C217+C223)*C240*12</f>
        <v>1332720</v>
      </c>
      <c r="D244" s="87">
        <f t="shared" ref="D244:Y244" si="85">(D217+D223)*D240*12</f>
        <v>1346343.3599999999</v>
      </c>
      <c r="E244" s="87">
        <f t="shared" si="85"/>
        <v>1360106.50752</v>
      </c>
      <c r="F244" s="87">
        <f t="shared" si="85"/>
        <v>1374010.8830822399</v>
      </c>
      <c r="G244" s="87">
        <f t="shared" si="85"/>
        <v>1388057.9421259467</v>
      </c>
      <c r="H244" s="87">
        <f t="shared" si="85"/>
        <v>1402249.1551626453</v>
      </c>
      <c r="I244" s="87">
        <f t="shared" si="85"/>
        <v>1526589.3260554599</v>
      </c>
      <c r="J244" s="87">
        <f t="shared" si="85"/>
        <v>1614261.7443738314</v>
      </c>
      <c r="K244" s="87">
        <f t="shared" si="85"/>
        <v>1675129.4840720878</v>
      </c>
      <c r="L244" s="87">
        <f t="shared" si="85"/>
        <v>1736711.8111183015</v>
      </c>
      <c r="M244" s="87">
        <f t="shared" si="85"/>
        <v>1802140.9752880563</v>
      </c>
      <c r="N244" s="87">
        <f t="shared" si="85"/>
        <v>1820569.9572844666</v>
      </c>
      <c r="O244" s="87">
        <f t="shared" si="85"/>
        <v>1899360.0518969831</v>
      </c>
      <c r="P244" s="87">
        <f t="shared" si="85"/>
        <v>2018136.0614509787</v>
      </c>
      <c r="Q244" s="87">
        <f t="shared" si="85"/>
        <v>2094801.5026428043</v>
      </c>
      <c r="R244" s="87">
        <f t="shared" si="85"/>
        <v>2174238.7004159559</v>
      </c>
      <c r="S244" s="87">
        <f t="shared" si="85"/>
        <v>2256538.2040190781</v>
      </c>
      <c r="T244" s="87">
        <f t="shared" si="85"/>
        <v>2279619.3219737713</v>
      </c>
      <c r="U244" s="87">
        <f t="shared" si="85"/>
        <v>2318479.2641192651</v>
      </c>
      <c r="V244" s="87">
        <f t="shared" si="85"/>
        <v>2349617.75830166</v>
      </c>
      <c r="W244" s="87">
        <f t="shared" si="85"/>
        <v>2439783.7063153642</v>
      </c>
      <c r="X244" s="87">
        <f t="shared" si="85"/>
        <v>2533172.6361760218</v>
      </c>
      <c r="Y244" s="87">
        <f t="shared" si="85"/>
        <v>2629887.0989485187</v>
      </c>
      <c r="Z244" s="132"/>
    </row>
    <row r="245" spans="2:26" s="64" customFormat="1" hidden="1" x14ac:dyDescent="0.2">
      <c r="B245" s="78" t="s">
        <v>15</v>
      </c>
      <c r="C245" s="87">
        <f>((C217*C221)+(C223*C227))*12*C242</f>
        <v>3538080</v>
      </c>
      <c r="D245" s="87">
        <f t="shared" ref="D245:Y245" si="86">((D217*D221)+(D223*D227))*12*D242</f>
        <v>3507189.84</v>
      </c>
      <c r="E245" s="87">
        <f t="shared" si="86"/>
        <v>3476721.1197599997</v>
      </c>
      <c r="F245" s="87">
        <f t="shared" si="86"/>
        <v>3446671.2567265439</v>
      </c>
      <c r="G245" s="87">
        <f t="shared" si="86"/>
        <v>3417037.7196799116</v>
      </c>
      <c r="H245" s="87">
        <f t="shared" si="86"/>
        <v>3387818.0285543967</v>
      </c>
      <c r="I245" s="87">
        <f t="shared" si="86"/>
        <v>3619849.7008021255</v>
      </c>
      <c r="J245" s="87">
        <f t="shared" si="86"/>
        <v>3756963.0693159201</v>
      </c>
      <c r="K245" s="87">
        <f t="shared" si="86"/>
        <v>3826729.3523344221</v>
      </c>
      <c r="L245" s="87">
        <f t="shared" si="86"/>
        <v>3894446.8383902828</v>
      </c>
      <c r="M245" s="87">
        <f t="shared" si="86"/>
        <v>3967055.1421165518</v>
      </c>
      <c r="N245" s="87">
        <f t="shared" si="86"/>
        <v>3934337.7588932095</v>
      </c>
      <c r="O245" s="87">
        <f t="shared" si="86"/>
        <v>4029769.9402766884</v>
      </c>
      <c r="P245" s="87">
        <f t="shared" si="86"/>
        <v>4203940.229033893</v>
      </c>
      <c r="Q245" s="87">
        <f t="shared" si="86"/>
        <v>4284568.8455720711</v>
      </c>
      <c r="R245" s="87">
        <f t="shared" si="86"/>
        <v>4366718.8549718298</v>
      </c>
      <c r="S245" s="87">
        <f t="shared" si="86"/>
        <v>4450416.4466385785</v>
      </c>
      <c r="T245" s="87">
        <f t="shared" si="86"/>
        <v>4415267.6029697787</v>
      </c>
      <c r="U245" s="87">
        <f t="shared" si="86"/>
        <v>4410238.2641773773</v>
      </c>
      <c r="V245" s="87">
        <f t="shared" si="86"/>
        <v>4389835.0332563473</v>
      </c>
      <c r="W245" s="87">
        <f t="shared" si="86"/>
        <v>4477371.130486575</v>
      </c>
      <c r="X245" s="87">
        <f t="shared" si="86"/>
        <v>4566533.1056845225</v>
      </c>
      <c r="Y245" s="87">
        <f t="shared" si="86"/>
        <v>4657350.1955572572</v>
      </c>
      <c r="Z245" s="132"/>
    </row>
    <row r="246" spans="2:26" s="64" customFormat="1" hidden="1" x14ac:dyDescent="0.2">
      <c r="B246" s="78" t="s">
        <v>16</v>
      </c>
      <c r="C246" s="88">
        <f>initial_revenue-SUM(C244,C245)</f>
        <v>129200</v>
      </c>
      <c r="D246" s="79">
        <f t="shared" ref="D246:Y246" si="87">$C$246*((D217+D223)/(number_of_residential_customers+number_of_nonresidential_customers))</f>
        <v>130520.7111111111</v>
      </c>
      <c r="E246" s="79">
        <f t="shared" si="87"/>
        <v>131854.97386666667</v>
      </c>
      <c r="F246" s="79">
        <f t="shared" si="87"/>
        <v>133202.92791751112</v>
      </c>
      <c r="G246" s="79">
        <f t="shared" si="87"/>
        <v>134564.71436061012</v>
      </c>
      <c r="H246" s="79">
        <f t="shared" si="87"/>
        <v>135940.4757541072</v>
      </c>
      <c r="I246" s="79">
        <f t="shared" si="87"/>
        <v>137330.356132538</v>
      </c>
      <c r="J246" s="79">
        <f t="shared" si="87"/>
        <v>138734.50102220371</v>
      </c>
      <c r="K246" s="79">
        <f t="shared" si="87"/>
        <v>140153.05745670618</v>
      </c>
      <c r="L246" s="79">
        <f t="shared" si="87"/>
        <v>141586.17399264511</v>
      </c>
      <c r="M246" s="79">
        <f t="shared" si="87"/>
        <v>143034.00072547983</v>
      </c>
      <c r="N246" s="79">
        <f t="shared" si="87"/>
        <v>144496.68930555781</v>
      </c>
      <c r="O246" s="79">
        <f t="shared" si="87"/>
        <v>145974.39295431046</v>
      </c>
      <c r="P246" s="79">
        <f t="shared" si="87"/>
        <v>147467.26648061894</v>
      </c>
      <c r="Q246" s="79">
        <f t="shared" si="87"/>
        <v>148975.46629735176</v>
      </c>
      <c r="R246" s="79">
        <f t="shared" si="87"/>
        <v>150499.15043807501</v>
      </c>
      <c r="S246" s="79">
        <f t="shared" si="87"/>
        <v>152038.47857393845</v>
      </c>
      <c r="T246" s="79">
        <f t="shared" si="87"/>
        <v>153593.61203073835</v>
      </c>
      <c r="U246" s="79">
        <f t="shared" si="87"/>
        <v>155164.71380615898</v>
      </c>
      <c r="V246" s="79">
        <f t="shared" si="87"/>
        <v>156751.94858719519</v>
      </c>
      <c r="W246" s="79">
        <f t="shared" si="87"/>
        <v>158355.48276775741</v>
      </c>
      <c r="X246" s="79">
        <f t="shared" si="87"/>
        <v>159975.48446646158</v>
      </c>
      <c r="Y246" s="79">
        <f t="shared" si="87"/>
        <v>161612.12354460507</v>
      </c>
      <c r="Z246" s="132"/>
    </row>
    <row r="247" spans="2:26" s="64" customFormat="1" hidden="1" x14ac:dyDescent="0.2">
      <c r="B247" s="78" t="s">
        <v>6</v>
      </c>
      <c r="C247" s="79">
        <f t="shared" ref="C247:Y247" si="88">SUM(C244:C246)</f>
        <v>5000000</v>
      </c>
      <c r="D247" s="79">
        <f t="shared" si="88"/>
        <v>4984053.9111111108</v>
      </c>
      <c r="E247" s="79">
        <f t="shared" si="88"/>
        <v>4968682.6011466663</v>
      </c>
      <c r="F247" s="79">
        <f t="shared" si="88"/>
        <v>4953885.0677262945</v>
      </c>
      <c r="G247" s="79">
        <f t="shared" si="88"/>
        <v>4939660.3761664685</v>
      </c>
      <c r="H247" s="79">
        <f t="shared" si="88"/>
        <v>4926007.6594711496</v>
      </c>
      <c r="I247" s="79">
        <f t="shared" si="88"/>
        <v>5283769.3829901237</v>
      </c>
      <c r="J247" s="79">
        <f t="shared" si="88"/>
        <v>5509959.3147119554</v>
      </c>
      <c r="K247" s="79">
        <f t="shared" si="88"/>
        <v>5642011.893863216</v>
      </c>
      <c r="L247" s="79">
        <f t="shared" si="88"/>
        <v>5772744.8235012293</v>
      </c>
      <c r="M247" s="79">
        <f t="shared" si="88"/>
        <v>5912230.1181300879</v>
      </c>
      <c r="N247" s="79">
        <f t="shared" si="88"/>
        <v>5899404.4054832337</v>
      </c>
      <c r="O247" s="79">
        <f t="shared" si="88"/>
        <v>6075104.3851279821</v>
      </c>
      <c r="P247" s="79">
        <f t="shared" si="88"/>
        <v>6369543.5569654908</v>
      </c>
      <c r="Q247" s="79">
        <f t="shared" si="88"/>
        <v>6528345.8145122277</v>
      </c>
      <c r="R247" s="79">
        <f t="shared" si="88"/>
        <v>6691456.7058258606</v>
      </c>
      <c r="S247" s="79">
        <f t="shared" si="88"/>
        <v>6858993.1292315954</v>
      </c>
      <c r="T247" s="79">
        <f t="shared" si="88"/>
        <v>6848480.5369742876</v>
      </c>
      <c r="U247" s="79">
        <f t="shared" si="88"/>
        <v>6883882.2421028009</v>
      </c>
      <c r="V247" s="79">
        <f t="shared" si="88"/>
        <v>6896204.7401452018</v>
      </c>
      <c r="W247" s="79">
        <f t="shared" si="88"/>
        <v>7075510.3195696957</v>
      </c>
      <c r="X247" s="79">
        <f t="shared" si="88"/>
        <v>7259681.2263270058</v>
      </c>
      <c r="Y247" s="79">
        <f t="shared" si="88"/>
        <v>7448849.4180503814</v>
      </c>
      <c r="Z247" s="132"/>
    </row>
    <row r="248" spans="2:26" s="64" customFormat="1" hidden="1" x14ac:dyDescent="0.2">
      <c r="B248" s="78" t="s">
        <v>112</v>
      </c>
      <c r="C248" s="152">
        <f t="shared" ref="C248:Y248" si="89">C244/(C244+C245)</f>
        <v>0.27361419068736142</v>
      </c>
      <c r="D248" s="152">
        <f t="shared" si="89"/>
        <v>0.27739448861707594</v>
      </c>
      <c r="E248" s="152">
        <f t="shared" si="89"/>
        <v>0.28119805217968019</v>
      </c>
      <c r="F248" s="152">
        <f t="shared" si="89"/>
        <v>0.28502416115258356</v>
      </c>
      <c r="G248" s="152">
        <f t="shared" si="89"/>
        <v>0.28887207244575119</v>
      </c>
      <c r="H248" s="152">
        <f t="shared" si="89"/>
        <v>0.29274102040349975</v>
      </c>
      <c r="I248" s="152">
        <f t="shared" si="89"/>
        <v>0.29663021714406573</v>
      </c>
      <c r="J248" s="152">
        <f t="shared" si="89"/>
        <v>0.30053885293714189</v>
      </c>
      <c r="K248" s="152">
        <f t="shared" si="89"/>
        <v>0.3044660966194806</v>
      </c>
      <c r="L248" s="152">
        <f t="shared" si="89"/>
        <v>0.30841109604856531</v>
      </c>
      <c r="M248" s="152">
        <f t="shared" si="89"/>
        <v>0.3123729785942494</v>
      </c>
      <c r="N248" s="152">
        <f t="shared" si="89"/>
        <v>0.31635085166815885</v>
      </c>
      <c r="O248" s="152">
        <f t="shared" si="89"/>
        <v>0.32034380329055001</v>
      </c>
      <c r="P248" s="152">
        <f t="shared" si="89"/>
        <v>0.32435090269420502</v>
      </c>
      <c r="Q248" s="152">
        <f t="shared" si="89"/>
        <v>0.32837120096483935</v>
      </c>
      <c r="R248" s="152">
        <f t="shared" si="89"/>
        <v>0.33240373171738991</v>
      </c>
      <c r="S248" s="152">
        <f t="shared" si="89"/>
        <v>0.33644751180743576</v>
      </c>
      <c r="T248" s="152">
        <f t="shared" si="89"/>
        <v>0.34050154207690264</v>
      </c>
      <c r="U248" s="152">
        <f t="shared" si="89"/>
        <v>0.34456480813308599</v>
      </c>
      <c r="V248" s="152">
        <f t="shared" si="89"/>
        <v>0.34863628115992518</v>
      </c>
      <c r="W248" s="152">
        <f t="shared" si="89"/>
        <v>0.35271491876035094</v>
      </c>
      <c r="X248" s="152">
        <f t="shared" si="89"/>
        <v>0.35679966582842915</v>
      </c>
      <c r="Y248" s="152">
        <f t="shared" si="89"/>
        <v>0.36088945544991741</v>
      </c>
      <c r="Z248" s="132"/>
    </row>
    <row r="249" spans="2:26" s="64" customFormat="1" hidden="1" x14ac:dyDescent="0.2">
      <c r="B249" s="78"/>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132"/>
    </row>
    <row r="250" spans="2:26" s="64" customFormat="1" hidden="1" x14ac:dyDescent="0.2">
      <c r="B250" s="78" t="s">
        <v>100</v>
      </c>
      <c r="C250" s="79">
        <f>initial_capital_reserves</f>
        <v>1687500</v>
      </c>
      <c r="D250" s="79">
        <f t="shared" ref="D250:Y250" si="90">IF((C279+C284-C285)&gt;0,((C279+C284-C285)*(1+interest_rate_on_capital_reserves)),(C279+C284-C285))+D247-D166-D159</f>
        <v>2302010.1611111108</v>
      </c>
      <c r="E250" s="79">
        <f t="shared" si="90"/>
        <v>2789343.9128527772</v>
      </c>
      <c r="F250" s="79">
        <f t="shared" si="90"/>
        <v>2748706.0685831411</v>
      </c>
      <c r="G250" s="79">
        <f t="shared" si="90"/>
        <v>2569100.5346966609</v>
      </c>
      <c r="H250" s="79">
        <f t="shared" si="90"/>
        <v>2261366.3074788693</v>
      </c>
      <c r="I250" s="79">
        <f t="shared" si="90"/>
        <v>2709517.6763472073</v>
      </c>
      <c r="J250" s="79">
        <f t="shared" si="90"/>
        <v>3120552.6155093908</v>
      </c>
      <c r="K250" s="79">
        <f t="shared" si="90"/>
        <v>3438806.372301897</v>
      </c>
      <c r="L250" s="79">
        <f t="shared" si="90"/>
        <v>1846998.2663774667</v>
      </c>
      <c r="M250" s="79">
        <f t="shared" si="90"/>
        <v>2138789.2724836962</v>
      </c>
      <c r="N250" s="79">
        <f t="shared" si="90"/>
        <v>1811719.1430298858</v>
      </c>
      <c r="O250" s="79">
        <f t="shared" si="90"/>
        <v>1692999.9475624994</v>
      </c>
      <c r="P250" s="79">
        <f t="shared" si="90"/>
        <v>1829018.3215707247</v>
      </c>
      <c r="Q250" s="79">
        <f t="shared" si="90"/>
        <v>1825122.4197467868</v>
      </c>
      <c r="R250" s="79">
        <f t="shared" si="90"/>
        <v>1821142.3013867396</v>
      </c>
      <c r="S250" s="79">
        <f t="shared" si="90"/>
        <v>2067076.2578576007</v>
      </c>
      <c r="T250" s="79">
        <f t="shared" si="90"/>
        <v>1954818.2448685705</v>
      </c>
      <c r="U250" s="79">
        <f t="shared" si="90"/>
        <v>1978678.042655451</v>
      </c>
      <c r="V250" s="79">
        <f t="shared" si="90"/>
        <v>1812239.0224447118</v>
      </c>
      <c r="W250" s="79">
        <f t="shared" si="90"/>
        <v>1807956.5226232314</v>
      </c>
      <c r="X250" s="79">
        <f t="shared" si="90"/>
        <v>1803582.471994926</v>
      </c>
      <c r="Y250" s="79">
        <f t="shared" si="90"/>
        <v>1799114.9924832757</v>
      </c>
      <c r="Z250" s="132"/>
    </row>
    <row r="251" spans="2:26" s="64" customFormat="1" hidden="1" x14ac:dyDescent="0.2">
      <c r="B251" s="78" t="s">
        <v>117</v>
      </c>
      <c r="C251" s="79">
        <f t="shared" ref="C251:Y251" si="91">C154</f>
        <v>0</v>
      </c>
      <c r="D251" s="79">
        <f t="shared" si="91"/>
        <v>0</v>
      </c>
      <c r="E251" s="79">
        <f t="shared" si="91"/>
        <v>250000</v>
      </c>
      <c r="F251" s="79">
        <f t="shared" si="91"/>
        <v>333333.33333333337</v>
      </c>
      <c r="G251" s="79">
        <f t="shared" si="91"/>
        <v>483333.33333333337</v>
      </c>
      <c r="H251" s="79">
        <f t="shared" si="91"/>
        <v>633333.33333333337</v>
      </c>
      <c r="I251" s="79">
        <f t="shared" si="91"/>
        <v>950000</v>
      </c>
      <c r="J251" s="79">
        <f t="shared" si="91"/>
        <v>1266666.6666666667</v>
      </c>
      <c r="K251" s="79">
        <f t="shared" si="91"/>
        <v>1583333.3333333335</v>
      </c>
      <c r="L251" s="79">
        <f t="shared" si="91"/>
        <v>0</v>
      </c>
      <c r="M251" s="79">
        <f t="shared" si="91"/>
        <v>0</v>
      </c>
      <c r="N251" s="79">
        <f t="shared" si="91"/>
        <v>0</v>
      </c>
      <c r="O251" s="79">
        <f t="shared" si="91"/>
        <v>0</v>
      </c>
      <c r="P251" s="79">
        <f t="shared" si="91"/>
        <v>0</v>
      </c>
      <c r="Q251" s="79">
        <f t="shared" si="91"/>
        <v>0</v>
      </c>
      <c r="R251" s="79">
        <f t="shared" si="91"/>
        <v>0</v>
      </c>
      <c r="S251" s="79">
        <f t="shared" si="91"/>
        <v>0</v>
      </c>
      <c r="T251" s="79">
        <f t="shared" si="91"/>
        <v>0</v>
      </c>
      <c r="U251" s="79">
        <f t="shared" si="91"/>
        <v>0</v>
      </c>
      <c r="V251" s="79">
        <f t="shared" si="91"/>
        <v>0</v>
      </c>
      <c r="W251" s="79">
        <f t="shared" si="91"/>
        <v>0</v>
      </c>
      <c r="X251" s="79">
        <f t="shared" si="91"/>
        <v>0</v>
      </c>
      <c r="Y251" s="79">
        <f t="shared" si="91"/>
        <v>0</v>
      </c>
      <c r="Z251" s="132"/>
    </row>
    <row r="252" spans="2:26" s="64" customFormat="1" hidden="1" x14ac:dyDescent="0.2">
      <c r="B252" s="78" t="s">
        <v>123</v>
      </c>
      <c r="C252" s="79">
        <f>'Data Input 1'!$H$9</f>
        <v>2000000</v>
      </c>
      <c r="D252" s="79">
        <f>'Data Input 1'!$H$9</f>
        <v>2000000</v>
      </c>
      <c r="E252" s="79">
        <f>'Data Input 1'!$H$9</f>
        <v>2000000</v>
      </c>
      <c r="F252" s="79">
        <f>'Data Input 1'!$H$9</f>
        <v>2000000</v>
      </c>
      <c r="G252" s="79">
        <f>'Data Input 1'!$H$9</f>
        <v>2000000</v>
      </c>
      <c r="H252" s="79">
        <f>'Data Input 1'!$H$9</f>
        <v>2000000</v>
      </c>
      <c r="I252" s="79">
        <f>'Data Input 1'!$H$9</f>
        <v>2000000</v>
      </c>
      <c r="J252" s="79">
        <f>'Data Input 1'!$H$9</f>
        <v>2000000</v>
      </c>
      <c r="K252" s="79">
        <f>'Data Input 1'!$H$9</f>
        <v>2000000</v>
      </c>
      <c r="L252" s="79">
        <f>'Data Input 1'!$H$9</f>
        <v>2000000</v>
      </c>
      <c r="M252" s="79">
        <f>'Data Input 1'!$H$9</f>
        <v>2000000</v>
      </c>
      <c r="N252" s="79">
        <f>'Data Input 1'!$H$9</f>
        <v>2000000</v>
      </c>
      <c r="O252" s="79">
        <f>'Data Input 1'!$H$9</f>
        <v>2000000</v>
      </c>
      <c r="P252" s="79">
        <f>'Data Input 1'!$H$9</f>
        <v>2000000</v>
      </c>
      <c r="Q252" s="79">
        <f>'Data Input 1'!$H$9</f>
        <v>2000000</v>
      </c>
      <c r="R252" s="79">
        <f>'Data Input 1'!$H$9</f>
        <v>2000000</v>
      </c>
      <c r="S252" s="79">
        <f>'Data Input 1'!$H$9</f>
        <v>2000000</v>
      </c>
      <c r="T252" s="79">
        <f>'Data Input 1'!$H$9</f>
        <v>2000000</v>
      </c>
      <c r="U252" s="79">
        <f>'Data Input 1'!$H$9</f>
        <v>2000000</v>
      </c>
      <c r="V252" s="79">
        <f>'Data Input 1'!$H$9</f>
        <v>2000000</v>
      </c>
      <c r="W252" s="79">
        <f>'Data Input 1'!$H$9</f>
        <v>2000000</v>
      </c>
      <c r="X252" s="79">
        <f>'Data Input 1'!$H$9</f>
        <v>2000000</v>
      </c>
      <c r="Y252" s="79">
        <f>'Data Input 1'!$H$9</f>
        <v>2000000</v>
      </c>
      <c r="Z252" s="132"/>
    </row>
    <row r="253" spans="2:26" s="64" customFormat="1" hidden="1" x14ac:dyDescent="0.2">
      <c r="B253" s="78"/>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132"/>
    </row>
    <row r="254" spans="2:26" s="64" customFormat="1" hidden="1" x14ac:dyDescent="0.2">
      <c r="B254" s="78" t="s">
        <v>109</v>
      </c>
      <c r="C254" s="79"/>
      <c r="D254" s="79">
        <f>IF(AND(D250&gt;0,D250&gt;D251+D252),0,D251+D252-D250)</f>
        <v>0</v>
      </c>
      <c r="E254" s="79">
        <f>IF(AND(E250&gt;0,E250&gt;E251+E252),0,E251+E252-E250)</f>
        <v>0</v>
      </c>
      <c r="F254" s="79">
        <f t="shared" ref="F254:X254" si="92">IF(AND(F250&gt;0,F250&gt;F251+F252),0,F251+F252-F250)</f>
        <v>0</v>
      </c>
      <c r="G254" s="79">
        <f t="shared" si="92"/>
        <v>0</v>
      </c>
      <c r="H254" s="79">
        <f>IF(AND(H250&gt;0,H250&gt;H251+H252),0,H251+H252-H250)</f>
        <v>371967.02585446415</v>
      </c>
      <c r="I254" s="79">
        <f>IF(AND(I250&gt;0,I250&gt;I251+I252),0,I251+I252-I250)</f>
        <v>240482.32365279272</v>
      </c>
      <c r="J254" s="79">
        <f t="shared" si="92"/>
        <v>146114.05115727615</v>
      </c>
      <c r="K254" s="79">
        <f t="shared" si="92"/>
        <v>144526.96103143645</v>
      </c>
      <c r="L254" s="79">
        <f t="shared" si="92"/>
        <v>153001.73362253327</v>
      </c>
      <c r="M254" s="79">
        <f>IF(AND(M250&gt;0,M250&gt;M251+M252),0,M251+M252-M250)</f>
        <v>0</v>
      </c>
      <c r="N254" s="79">
        <f t="shared" si="92"/>
        <v>188280.85697011417</v>
      </c>
      <c r="O254" s="79">
        <f t="shared" si="92"/>
        <v>307000.05243750056</v>
      </c>
      <c r="P254" s="79">
        <f t="shared" si="92"/>
        <v>170981.67842927529</v>
      </c>
      <c r="Q254" s="79">
        <f t="shared" si="92"/>
        <v>174877.58025321318</v>
      </c>
      <c r="R254" s="79">
        <f t="shared" si="92"/>
        <v>178857.69861326041</v>
      </c>
      <c r="S254" s="79">
        <f t="shared" si="92"/>
        <v>0</v>
      </c>
      <c r="T254" s="79">
        <f t="shared" si="92"/>
        <v>45181.755131429527</v>
      </c>
      <c r="U254" s="79">
        <f t="shared" si="92"/>
        <v>21321.95734454901</v>
      </c>
      <c r="V254" s="79">
        <f t="shared" si="92"/>
        <v>187760.97755528823</v>
      </c>
      <c r="W254" s="79">
        <f t="shared" si="92"/>
        <v>192043.4773767686</v>
      </c>
      <c r="X254" s="79">
        <f t="shared" si="92"/>
        <v>196417.52800507401</v>
      </c>
      <c r="Y254" s="79">
        <f t="shared" ref="Y254" si="93">IF(AND(Y250&gt;0,Y250&gt;Y251+Y252),0,Y251+Y252-Y250)</f>
        <v>200885.00751672429</v>
      </c>
      <c r="Z254" s="132"/>
    </row>
    <row r="255" spans="2:26" s="64" customFormat="1" hidden="1" x14ac:dyDescent="0.2">
      <c r="B255" s="78" t="s">
        <v>113</v>
      </c>
      <c r="C255" s="79">
        <f t="shared" ref="C255:Y255" si="94">C254*C248</f>
        <v>0</v>
      </c>
      <c r="D255" s="79">
        <f t="shared" si="94"/>
        <v>0</v>
      </c>
      <c r="E255" s="79">
        <f t="shared" si="94"/>
        <v>0</v>
      </c>
      <c r="F255" s="79">
        <f t="shared" si="94"/>
        <v>0</v>
      </c>
      <c r="G255" s="79">
        <f t="shared" si="94"/>
        <v>0</v>
      </c>
      <c r="H255" s="79">
        <f t="shared" si="94"/>
        <v>108890.00670509081</v>
      </c>
      <c r="I255" s="79">
        <f t="shared" si="94"/>
        <v>71334.323884437399</v>
      </c>
      <c r="J255" s="79">
        <f t="shared" si="94"/>
        <v>43912.949332806646</v>
      </c>
      <c r="K255" s="79">
        <f t="shared" si="94"/>
        <v>44003.559681517239</v>
      </c>
      <c r="L255" s="79">
        <f t="shared" si="94"/>
        <v>47187.432363856111</v>
      </c>
      <c r="M255" s="79">
        <f t="shared" si="94"/>
        <v>0</v>
      </c>
      <c r="N255" s="79">
        <f t="shared" si="94"/>
        <v>59562.809455306422</v>
      </c>
      <c r="O255" s="79">
        <f t="shared" si="94"/>
        <v>98345.564408227219</v>
      </c>
      <c r="P255" s="79">
        <f t="shared" si="94"/>
        <v>55458.061742705722</v>
      </c>
      <c r="Q255" s="79">
        <f t="shared" si="94"/>
        <v>57424.761049572684</v>
      </c>
      <c r="R255" s="79">
        <f t="shared" si="94"/>
        <v>59452.966465431993</v>
      </c>
      <c r="S255" s="79">
        <f t="shared" si="94"/>
        <v>0</v>
      </c>
      <c r="T255" s="79">
        <f t="shared" si="94"/>
        <v>15384.457295992763</v>
      </c>
      <c r="U255" s="79">
        <f t="shared" si="94"/>
        <v>7346.7961414463734</v>
      </c>
      <c r="V255" s="79">
        <f t="shared" si="94"/>
        <v>65460.288961827871</v>
      </c>
      <c r="W255" s="79">
        <f t="shared" si="94"/>
        <v>67736.599521402226</v>
      </c>
      <c r="X255" s="79">
        <f t="shared" si="94"/>
        <v>70081.708355056529</v>
      </c>
      <c r="Y255" s="79">
        <f t="shared" si="94"/>
        <v>72497.280970763197</v>
      </c>
      <c r="Z255" s="132"/>
    </row>
    <row r="256" spans="2:26" s="64" customFormat="1" hidden="1" x14ac:dyDescent="0.2">
      <c r="B256" s="78" t="s">
        <v>114</v>
      </c>
      <c r="C256" s="151">
        <f t="shared" ref="C256:Y256" si="95">C255/((C217+C223)*12)</f>
        <v>0</v>
      </c>
      <c r="D256" s="151">
        <f t="shared" si="95"/>
        <v>0</v>
      </c>
      <c r="E256" s="151">
        <f t="shared" si="95"/>
        <v>0</v>
      </c>
      <c r="F256" s="151">
        <f t="shared" si="95"/>
        <v>0</v>
      </c>
      <c r="G256" s="151">
        <f t="shared" si="95"/>
        <v>0</v>
      </c>
      <c r="H256" s="151">
        <f t="shared" si="95"/>
        <v>0.95824816709193605</v>
      </c>
      <c r="I256" s="151">
        <f t="shared" si="95"/>
        <v>0.62139930212802974</v>
      </c>
      <c r="J256" s="151">
        <f t="shared" si="95"/>
        <v>0.37865778345846285</v>
      </c>
      <c r="K256" s="151">
        <f t="shared" si="95"/>
        <v>0.37559862357703611</v>
      </c>
      <c r="L256" s="151">
        <f t="shared" si="95"/>
        <v>0.39869818483509162</v>
      </c>
      <c r="M256" s="151">
        <f t="shared" si="95"/>
        <v>0</v>
      </c>
      <c r="N256" s="151">
        <f t="shared" si="95"/>
        <v>0.49312388187460299</v>
      </c>
      <c r="O256" s="151">
        <f t="shared" si="95"/>
        <v>0.80596625255742849</v>
      </c>
      <c r="P256" s="151">
        <f t="shared" si="95"/>
        <v>0.4498915281059308</v>
      </c>
      <c r="Q256" s="151">
        <f t="shared" si="95"/>
        <v>0.46112981329547148</v>
      </c>
      <c r="R256" s="151">
        <f t="shared" si="95"/>
        <v>0.47258315664505296</v>
      </c>
      <c r="S256" s="151">
        <f t="shared" si="95"/>
        <v>0</v>
      </c>
      <c r="T256" s="151">
        <f t="shared" si="95"/>
        <v>0.11982509585126137</v>
      </c>
      <c r="U256" s="151">
        <f t="shared" si="95"/>
        <v>5.6642678596603421E-2</v>
      </c>
      <c r="V256" s="151">
        <f t="shared" si="95"/>
        <v>0.49957848655360848</v>
      </c>
      <c r="W256" s="151">
        <f t="shared" si="95"/>
        <v>0.51171605627322181</v>
      </c>
      <c r="X256" s="151">
        <f t="shared" si="95"/>
        <v>0.52407085012358778</v>
      </c>
      <c r="Y256" s="151">
        <f t="shared" si="95"/>
        <v>0.536644323548777</v>
      </c>
      <c r="Z256" s="132"/>
    </row>
    <row r="257" spans="2:26" s="64" customFormat="1" hidden="1" x14ac:dyDescent="0.2">
      <c r="B257" s="78" t="s">
        <v>115</v>
      </c>
      <c r="C257" s="153">
        <f t="shared" ref="C257:Y257" si="96">C256/C240</f>
        <v>0</v>
      </c>
      <c r="D257" s="153">
        <f t="shared" si="96"/>
        <v>0</v>
      </c>
      <c r="E257" s="153">
        <f t="shared" si="96"/>
        <v>0</v>
      </c>
      <c r="F257" s="153">
        <f t="shared" si="96"/>
        <v>0</v>
      </c>
      <c r="G257" s="153">
        <f t="shared" si="96"/>
        <v>0</v>
      </c>
      <c r="H257" s="153">
        <f t="shared" si="96"/>
        <v>7.7653822292701458E-2</v>
      </c>
      <c r="I257" s="153">
        <f t="shared" si="96"/>
        <v>4.6727906888198611E-2</v>
      </c>
      <c r="J257" s="153">
        <f t="shared" si="96"/>
        <v>2.7203115904750864E-2</v>
      </c>
      <c r="K257" s="153">
        <f t="shared" si="96"/>
        <v>2.6268751221874852E-2</v>
      </c>
      <c r="L257" s="153">
        <f t="shared" si="96"/>
        <v>2.7170559940783288E-2</v>
      </c>
      <c r="M257" s="153">
        <f t="shared" si="96"/>
        <v>0</v>
      </c>
      <c r="N257" s="153">
        <f t="shared" si="96"/>
        <v>3.2716572750738658E-2</v>
      </c>
      <c r="O257" s="153">
        <f t="shared" si="96"/>
        <v>5.1778263057604447E-2</v>
      </c>
      <c r="P257" s="153">
        <f t="shared" si="96"/>
        <v>2.7479842812398413E-2</v>
      </c>
      <c r="Q257" s="153">
        <f t="shared" si="96"/>
        <v>2.7412984465175119E-2</v>
      </c>
      <c r="R257" s="153">
        <f t="shared" si="96"/>
        <v>2.7344268342780385E-2</v>
      </c>
      <c r="S257" s="153">
        <f t="shared" si="96"/>
        <v>0</v>
      </c>
      <c r="T257" s="153">
        <f t="shared" si="96"/>
        <v>6.7486957790269912E-3</v>
      </c>
      <c r="U257" s="153">
        <f t="shared" si="96"/>
        <v>3.1687995899489945E-3</v>
      </c>
      <c r="V257" s="153">
        <f t="shared" si="96"/>
        <v>2.7859973704464844E-2</v>
      </c>
      <c r="W257" s="153">
        <f t="shared" si="96"/>
        <v>2.7763362525156012E-2</v>
      </c>
      <c r="X257" s="153">
        <f t="shared" si="96"/>
        <v>2.7665587159053297E-2</v>
      </c>
      <c r="Y257" s="153">
        <f t="shared" si="96"/>
        <v>2.7566689459691651E-2</v>
      </c>
      <c r="Z257" s="132"/>
    </row>
    <row r="258" spans="2:26" s="64" customFormat="1" hidden="1" x14ac:dyDescent="0.2">
      <c r="B258" s="78" t="s">
        <v>116</v>
      </c>
      <c r="C258" s="79">
        <f t="shared" ref="C258:Y258" si="97">C254-C255</f>
        <v>0</v>
      </c>
      <c r="D258" s="79">
        <f t="shared" si="97"/>
        <v>0</v>
      </c>
      <c r="E258" s="79">
        <f t="shared" si="97"/>
        <v>0</v>
      </c>
      <c r="F258" s="79">
        <f t="shared" si="97"/>
        <v>0</v>
      </c>
      <c r="G258" s="79">
        <f t="shared" si="97"/>
        <v>0</v>
      </c>
      <c r="H258" s="79">
        <f t="shared" si="97"/>
        <v>263077.01914937334</v>
      </c>
      <c r="I258" s="79">
        <f t="shared" si="97"/>
        <v>169147.99976835534</v>
      </c>
      <c r="J258" s="79">
        <f t="shared" si="97"/>
        <v>102201.1018244695</v>
      </c>
      <c r="K258" s="79">
        <f t="shared" si="97"/>
        <v>100523.40134991921</v>
      </c>
      <c r="L258" s="79">
        <f t="shared" si="97"/>
        <v>105814.30125867715</v>
      </c>
      <c r="M258" s="79">
        <f t="shared" si="97"/>
        <v>0</v>
      </c>
      <c r="N258" s="79">
        <f t="shared" si="97"/>
        <v>128718.04751480775</v>
      </c>
      <c r="O258" s="79">
        <f t="shared" si="97"/>
        <v>208654.48802927334</v>
      </c>
      <c r="P258" s="79">
        <f t="shared" si="97"/>
        <v>115523.61668656956</v>
      </c>
      <c r="Q258" s="79">
        <f t="shared" si="97"/>
        <v>117452.81920364049</v>
      </c>
      <c r="R258" s="79">
        <f t="shared" si="97"/>
        <v>119404.73214782841</v>
      </c>
      <c r="S258" s="79">
        <f t="shared" si="97"/>
        <v>0</v>
      </c>
      <c r="T258" s="79">
        <f t="shared" si="97"/>
        <v>29797.297835436766</v>
      </c>
      <c r="U258" s="79">
        <f t="shared" si="97"/>
        <v>13975.161203102636</v>
      </c>
      <c r="V258" s="79">
        <f t="shared" si="97"/>
        <v>122300.68859346036</v>
      </c>
      <c r="W258" s="79">
        <f t="shared" si="97"/>
        <v>124306.87785536637</v>
      </c>
      <c r="X258" s="79">
        <f t="shared" si="97"/>
        <v>126335.81965001748</v>
      </c>
      <c r="Y258" s="79">
        <f t="shared" si="97"/>
        <v>128387.72654596109</v>
      </c>
      <c r="Z258" s="132"/>
    </row>
    <row r="259" spans="2:26" s="64" customFormat="1" hidden="1" x14ac:dyDescent="0.2">
      <c r="B259" s="78" t="s">
        <v>110</v>
      </c>
      <c r="C259" s="151">
        <f t="shared" ref="C259:Y259" si="98">C258/((C217*C221*12)+(C223*C227*12))</f>
        <v>0</v>
      </c>
      <c r="D259" s="151">
        <f t="shared" si="98"/>
        <v>0</v>
      </c>
      <c r="E259" s="151">
        <f t="shared" si="98"/>
        <v>0</v>
      </c>
      <c r="F259" s="151">
        <f t="shared" si="98"/>
        <v>0</v>
      </c>
      <c r="G259" s="151">
        <f t="shared" si="98"/>
        <v>0</v>
      </c>
      <c r="H259" s="151">
        <f t="shared" si="98"/>
        <v>0.44029717239961719</v>
      </c>
      <c r="I259" s="151">
        <f t="shared" si="98"/>
        <v>0.28552139733111254</v>
      </c>
      <c r="J259" s="151">
        <f t="shared" si="98"/>
        <v>0.1739861938581429</v>
      </c>
      <c r="K259" s="151">
        <f t="shared" si="98"/>
        <v>0.17258056691100437</v>
      </c>
      <c r="L259" s="151">
        <f t="shared" si="98"/>
        <v>0.18319438476620495</v>
      </c>
      <c r="M259" s="151">
        <f t="shared" si="98"/>
        <v>0</v>
      </c>
      <c r="N259" s="151">
        <f t="shared" si="98"/>
        <v>0.2265812325955428</v>
      </c>
      <c r="O259" s="151">
        <f t="shared" si="98"/>
        <v>0.37032647098870508</v>
      </c>
      <c r="P259" s="151">
        <f t="shared" si="98"/>
        <v>0.20671677182825174</v>
      </c>
      <c r="Q259" s="151">
        <f t="shared" si="98"/>
        <v>0.21188055440723857</v>
      </c>
      <c r="R259" s="151">
        <f t="shared" si="98"/>
        <v>0.21714315220238653</v>
      </c>
      <c r="S259" s="151">
        <f t="shared" si="98"/>
        <v>0</v>
      </c>
      <c r="T259" s="151">
        <f t="shared" si="98"/>
        <v>5.5057398174769186E-2</v>
      </c>
      <c r="U259" s="151">
        <f t="shared" si="98"/>
        <v>2.6026255076397192E-2</v>
      </c>
      <c r="V259" s="151">
        <f t="shared" si="98"/>
        <v>0.22954700314092041</v>
      </c>
      <c r="W259" s="151">
        <f t="shared" si="98"/>
        <v>0.23512399020009447</v>
      </c>
      <c r="X259" s="151">
        <f t="shared" si="98"/>
        <v>0.24080078769860136</v>
      </c>
      <c r="Y259" s="151">
        <f t="shared" si="98"/>
        <v>0.24657806438586422</v>
      </c>
      <c r="Z259" s="132"/>
    </row>
    <row r="260" spans="2:26" s="64" customFormat="1" hidden="1" x14ac:dyDescent="0.2">
      <c r="B260" s="78" t="s">
        <v>111</v>
      </c>
      <c r="C260" s="153">
        <f t="shared" ref="C260:Y260" si="99">C259/C242</f>
        <v>0</v>
      </c>
      <c r="D260" s="153">
        <f t="shared" si="99"/>
        <v>0</v>
      </c>
      <c r="E260" s="153">
        <f t="shared" si="99"/>
        <v>0</v>
      </c>
      <c r="F260" s="153">
        <f t="shared" si="99"/>
        <v>0</v>
      </c>
      <c r="G260" s="153">
        <f t="shared" si="99"/>
        <v>0</v>
      </c>
      <c r="H260" s="153">
        <f t="shared" si="99"/>
        <v>7.7653822292701444E-2</v>
      </c>
      <c r="I260" s="153">
        <f t="shared" si="99"/>
        <v>4.6727906888198611E-2</v>
      </c>
      <c r="J260" s="153">
        <f t="shared" si="99"/>
        <v>2.7203115904750854E-2</v>
      </c>
      <c r="K260" s="153">
        <f t="shared" si="99"/>
        <v>2.6268751221874845E-2</v>
      </c>
      <c r="L260" s="153">
        <f t="shared" si="99"/>
        <v>2.7170559940783288E-2</v>
      </c>
      <c r="M260" s="153">
        <f t="shared" si="99"/>
        <v>0</v>
      </c>
      <c r="N260" s="153">
        <f t="shared" si="99"/>
        <v>3.2716572750738651E-2</v>
      </c>
      <c r="O260" s="153">
        <f t="shared" si="99"/>
        <v>5.1778263057604461E-2</v>
      </c>
      <c r="P260" s="153">
        <f t="shared" si="99"/>
        <v>2.7479842812398403E-2</v>
      </c>
      <c r="Q260" s="153">
        <f t="shared" si="99"/>
        <v>2.7412984465175125E-2</v>
      </c>
      <c r="R260" s="153">
        <f t="shared" si="99"/>
        <v>2.7344268342780382E-2</v>
      </c>
      <c r="S260" s="153">
        <f t="shared" si="99"/>
        <v>0</v>
      </c>
      <c r="T260" s="153">
        <f t="shared" si="99"/>
        <v>6.7486957790269904E-3</v>
      </c>
      <c r="U260" s="153">
        <f t="shared" si="99"/>
        <v>3.168799589948995E-3</v>
      </c>
      <c r="V260" s="153">
        <f t="shared" si="99"/>
        <v>2.7859973704464833E-2</v>
      </c>
      <c r="W260" s="153">
        <f t="shared" si="99"/>
        <v>2.7763362525156009E-2</v>
      </c>
      <c r="X260" s="153">
        <f t="shared" si="99"/>
        <v>2.7665587159053293E-2</v>
      </c>
      <c r="Y260" s="153">
        <f t="shared" si="99"/>
        <v>2.7566689459691655E-2</v>
      </c>
      <c r="Z260" s="132"/>
    </row>
    <row r="261" spans="2:26" s="64" customFormat="1" hidden="1" x14ac:dyDescent="0.2">
      <c r="B261" s="78"/>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32"/>
    </row>
    <row r="262" spans="2:26" s="78" customFormat="1" hidden="1" x14ac:dyDescent="0.2">
      <c r="B262" s="78" t="s">
        <v>188</v>
      </c>
      <c r="C262" s="244">
        <f>1.5*MAX(C166:E166)*('Data Input 1'!$H$9/$C$166)</f>
        <v>3165274.411764706</v>
      </c>
      <c r="D262" s="244">
        <f>1.5*MAX(D166:F166)*('Data Input 1'!$H$9/$C$166)</f>
        <v>3250736.820882353</v>
      </c>
      <c r="E262" s="244">
        <f>1.5*MAX(E166:G166)*('Data Input 1'!$H$9/$C$166)</f>
        <v>3338506.7150461753</v>
      </c>
      <c r="F262" s="244">
        <f>1.5*MAX(F166:H166)*('Data Input 1'!$H$9/$C$166)</f>
        <v>3428646.3963524224</v>
      </c>
      <c r="G262" s="244">
        <f>1.5*MAX(G166:I166)*('Data Input 1'!$H$9/$C$166)</f>
        <v>3528278.672583349</v>
      </c>
      <c r="H262" s="244">
        <f>1.5*MAX(H166:J166)*('Data Input 1'!$H$9/$C$166)</f>
        <v>3623542.1967430995</v>
      </c>
      <c r="I262" s="244">
        <f>1.5*MAX(I166:K166)*('Data Input 1'!$H$9/$C$166)</f>
        <v>3721377.8360551628</v>
      </c>
      <c r="J262" s="244">
        <f>1.5*MAX(J166:L166)*('Data Input 1'!$H$9/$C$166)</f>
        <v>3821855.0376286525</v>
      </c>
      <c r="K262" s="244">
        <f>1.5*MAX(K166:M166)*('Data Input 1'!$H$9/$C$166)</f>
        <v>3926809.8295269785</v>
      </c>
      <c r="L262" s="244">
        <f>1.5*MAX(L166:N166)*('Data Input 1'!$H$9/$C$166)</f>
        <v>4032833.6949242065</v>
      </c>
      <c r="M262" s="244">
        <f>1.5*MAX(M166:O166)*('Data Input 1'!$H$9/$C$166)</f>
        <v>4141720.2046871586</v>
      </c>
      <c r="N262" s="244">
        <f>1.5*MAX(N166:P166)*('Data Input 1'!$H$9/$C$166)</f>
        <v>4253546.6502137119</v>
      </c>
      <c r="O262" s="244">
        <f>1.5*MAX(O166:Q166)*('Data Input 1'!$H$9/$C$166)</f>
        <v>4368392.409769482</v>
      </c>
      <c r="P262" s="244">
        <f>1.5*MAX(P166:R166)*('Data Input 1'!$H$9/$C$166)</f>
        <v>4486339.0048332578</v>
      </c>
      <c r="Q262" s="244">
        <f>1.5*MAX(Q166:S166)*('Data Input 1'!$H$9/$C$166)</f>
        <v>4486339.0048332578</v>
      </c>
      <c r="R262" s="244">
        <f>1.5*MAX(R166:T166)*('Data Input 1'!$H$9/$C$166)</f>
        <v>4550636.5581111293</v>
      </c>
      <c r="S262" s="244">
        <f>1.5*MAX(S166:U166)*('Data Input 1'!$H$9/$C$166)</f>
        <v>4673503.7451801291</v>
      </c>
      <c r="T262" s="244">
        <f>1.5*MAX(T166:V166)*('Data Input 1'!$H$9/$C$166)</f>
        <v>4799688.3462999929</v>
      </c>
      <c r="U262" s="244">
        <f>1.5*MAX(U166:W166)*('Data Input 1'!$H$9/$C$166)</f>
        <v>4929279.9316500919</v>
      </c>
      <c r="V262" s="244">
        <f>1.5*MAX(V166:X166)*('Data Input 1'!$H$9/$C$166)</f>
        <v>5062370.4898046441</v>
      </c>
      <c r="W262" s="244">
        <f>1.5*MAX(W166:Y166)*('Data Input 1'!$H$9/$C$166)</f>
        <v>5199054.4930293681</v>
      </c>
      <c r="X262" s="244">
        <f>1.5*MAX(X166:Z166)*('Data Input 1'!$H$9/$C$166)</f>
        <v>5199054.4930293681</v>
      </c>
      <c r="Y262" s="244">
        <f>1.5*MAX(Y166:AA166)*('Data Input 1'!$H$9/$C$166)</f>
        <v>5199054.4930293681</v>
      </c>
      <c r="Z262" s="132"/>
    </row>
    <row r="263" spans="2:26" s="64" customFormat="1" hidden="1" x14ac:dyDescent="0.2">
      <c r="B263" s="78" t="s">
        <v>118</v>
      </c>
      <c r="C263" s="155">
        <f>IF(C254&gt;0,0,IF(C250-C251-C252&gt;C262,C250-C251-C252-C262,0))</f>
        <v>0</v>
      </c>
      <c r="D263" s="155">
        <f>IF(D254&gt;0,0,IF(D250-D251-D252&gt;D262,D250-D251-D252-D262,0))</f>
        <v>0</v>
      </c>
      <c r="E263" s="155">
        <f t="shared" ref="E263:Y263" si="100">IF(E254&gt;0,0,IF(E250-E251-E252&gt;E262,E250-E251-E252-E262,0))</f>
        <v>0</v>
      </c>
      <c r="F263" s="155">
        <f t="shared" si="100"/>
        <v>0</v>
      </c>
      <c r="G263" s="155">
        <f t="shared" si="100"/>
        <v>0</v>
      </c>
      <c r="H263" s="155">
        <f t="shared" si="100"/>
        <v>0</v>
      </c>
      <c r="I263" s="155">
        <f t="shared" si="100"/>
        <v>0</v>
      </c>
      <c r="J263" s="155">
        <f t="shared" si="100"/>
        <v>0</v>
      </c>
      <c r="K263" s="155">
        <f t="shared" si="100"/>
        <v>0</v>
      </c>
      <c r="L263" s="155">
        <f t="shared" si="100"/>
        <v>0</v>
      </c>
      <c r="M263" s="155">
        <f t="shared" si="100"/>
        <v>0</v>
      </c>
      <c r="N263" s="155">
        <f t="shared" si="100"/>
        <v>0</v>
      </c>
      <c r="O263" s="155">
        <f t="shared" si="100"/>
        <v>0</v>
      </c>
      <c r="P263" s="155">
        <f t="shared" si="100"/>
        <v>0</v>
      </c>
      <c r="Q263" s="155">
        <f t="shared" si="100"/>
        <v>0</v>
      </c>
      <c r="R263" s="155">
        <f t="shared" si="100"/>
        <v>0</v>
      </c>
      <c r="S263" s="155">
        <f t="shared" si="100"/>
        <v>0</v>
      </c>
      <c r="T263" s="155">
        <f t="shared" si="100"/>
        <v>0</v>
      </c>
      <c r="U263" s="155">
        <f t="shared" si="100"/>
        <v>0</v>
      </c>
      <c r="V263" s="155">
        <f t="shared" si="100"/>
        <v>0</v>
      </c>
      <c r="W263" s="155">
        <f t="shared" si="100"/>
        <v>0</v>
      </c>
      <c r="X263" s="155">
        <f t="shared" si="100"/>
        <v>0</v>
      </c>
      <c r="Y263" s="155">
        <f t="shared" si="100"/>
        <v>0</v>
      </c>
      <c r="Z263" s="132"/>
    </row>
    <row r="264" spans="2:26" s="64" customFormat="1" hidden="1" x14ac:dyDescent="0.2">
      <c r="B264" s="78" t="s">
        <v>119</v>
      </c>
      <c r="C264" s="155">
        <f t="shared" ref="C264:Y264" si="101">C263*C248</f>
        <v>0</v>
      </c>
      <c r="D264" s="155">
        <f>D263*D248</f>
        <v>0</v>
      </c>
      <c r="E264" s="155">
        <f t="shared" si="101"/>
        <v>0</v>
      </c>
      <c r="F264" s="155">
        <f t="shared" si="101"/>
        <v>0</v>
      </c>
      <c r="G264" s="155">
        <f t="shared" si="101"/>
        <v>0</v>
      </c>
      <c r="H264" s="155">
        <f t="shared" si="101"/>
        <v>0</v>
      </c>
      <c r="I264" s="155">
        <f t="shared" si="101"/>
        <v>0</v>
      </c>
      <c r="J264" s="157">
        <f t="shared" si="101"/>
        <v>0</v>
      </c>
      <c r="K264" s="155">
        <f t="shared" si="101"/>
        <v>0</v>
      </c>
      <c r="L264" s="155">
        <f t="shared" si="101"/>
        <v>0</v>
      </c>
      <c r="M264" s="155">
        <f t="shared" si="101"/>
        <v>0</v>
      </c>
      <c r="N264" s="155">
        <f t="shared" si="101"/>
        <v>0</v>
      </c>
      <c r="O264" s="155">
        <f t="shared" si="101"/>
        <v>0</v>
      </c>
      <c r="P264" s="155">
        <f t="shared" si="101"/>
        <v>0</v>
      </c>
      <c r="Q264" s="155">
        <f t="shared" si="101"/>
        <v>0</v>
      </c>
      <c r="R264" s="155">
        <f t="shared" si="101"/>
        <v>0</v>
      </c>
      <c r="S264" s="155">
        <f t="shared" si="101"/>
        <v>0</v>
      </c>
      <c r="T264" s="155">
        <f t="shared" si="101"/>
        <v>0</v>
      </c>
      <c r="U264" s="155">
        <f t="shared" si="101"/>
        <v>0</v>
      </c>
      <c r="V264" s="155">
        <f t="shared" si="101"/>
        <v>0</v>
      </c>
      <c r="W264" s="155">
        <f t="shared" si="101"/>
        <v>0</v>
      </c>
      <c r="X264" s="155">
        <f t="shared" si="101"/>
        <v>0</v>
      </c>
      <c r="Y264" s="155">
        <f t="shared" si="101"/>
        <v>0</v>
      </c>
      <c r="Z264" s="132"/>
    </row>
    <row r="265" spans="2:26" s="64" customFormat="1" hidden="1" x14ac:dyDescent="0.2">
      <c r="B265" s="78" t="s">
        <v>120</v>
      </c>
      <c r="C265" s="147">
        <f>-C264/((C217+C223)*12)</f>
        <v>0</v>
      </c>
      <c r="D265" s="147">
        <f>-D264/((D217+D223)*12)</f>
        <v>0</v>
      </c>
      <c r="E265" s="147">
        <f t="shared" ref="E265:Y265" si="102">-E264/((E217+E223)*12)</f>
        <v>0</v>
      </c>
      <c r="F265" s="147">
        <f t="shared" si="102"/>
        <v>0</v>
      </c>
      <c r="G265" s="147">
        <f t="shared" si="102"/>
        <v>0</v>
      </c>
      <c r="H265" s="147">
        <f t="shared" si="102"/>
        <v>0</v>
      </c>
      <c r="I265" s="147">
        <f t="shared" si="102"/>
        <v>0</v>
      </c>
      <c r="J265" s="147">
        <f t="shared" si="102"/>
        <v>0</v>
      </c>
      <c r="K265" s="147">
        <f t="shared" si="102"/>
        <v>0</v>
      </c>
      <c r="L265" s="147">
        <f t="shared" si="102"/>
        <v>0</v>
      </c>
      <c r="M265" s="147">
        <f t="shared" si="102"/>
        <v>0</v>
      </c>
      <c r="N265" s="147">
        <f t="shared" si="102"/>
        <v>0</v>
      </c>
      <c r="O265" s="147">
        <f t="shared" si="102"/>
        <v>0</v>
      </c>
      <c r="P265" s="147">
        <f t="shared" si="102"/>
        <v>0</v>
      </c>
      <c r="Q265" s="147">
        <f t="shared" si="102"/>
        <v>0</v>
      </c>
      <c r="R265" s="147">
        <f t="shared" si="102"/>
        <v>0</v>
      </c>
      <c r="S265" s="147">
        <f t="shared" si="102"/>
        <v>0</v>
      </c>
      <c r="T265" s="147">
        <f t="shared" si="102"/>
        <v>0</v>
      </c>
      <c r="U265" s="147">
        <f t="shared" si="102"/>
        <v>0</v>
      </c>
      <c r="V265" s="147">
        <f t="shared" si="102"/>
        <v>0</v>
      </c>
      <c r="W265" s="147">
        <f t="shared" si="102"/>
        <v>0</v>
      </c>
      <c r="X265" s="147">
        <f t="shared" si="102"/>
        <v>0</v>
      </c>
      <c r="Y265" s="147">
        <f t="shared" si="102"/>
        <v>0</v>
      </c>
      <c r="Z265" s="132"/>
    </row>
    <row r="266" spans="2:26" s="64" customFormat="1" hidden="1" x14ac:dyDescent="0.2">
      <c r="B266" s="78" t="s">
        <v>121</v>
      </c>
      <c r="C266" s="156">
        <f t="shared" ref="C266:Y266" si="103">C263-C264</f>
        <v>0</v>
      </c>
      <c r="D266" s="156">
        <f t="shared" si="103"/>
        <v>0</v>
      </c>
      <c r="E266" s="156">
        <f t="shared" si="103"/>
        <v>0</v>
      </c>
      <c r="F266" s="156">
        <f t="shared" si="103"/>
        <v>0</v>
      </c>
      <c r="G266" s="156">
        <f t="shared" si="103"/>
        <v>0</v>
      </c>
      <c r="H266" s="156">
        <f t="shared" si="103"/>
        <v>0</v>
      </c>
      <c r="I266" s="156">
        <f t="shared" si="103"/>
        <v>0</v>
      </c>
      <c r="J266" s="156">
        <f t="shared" si="103"/>
        <v>0</v>
      </c>
      <c r="K266" s="156">
        <f t="shared" si="103"/>
        <v>0</v>
      </c>
      <c r="L266" s="156">
        <f t="shared" si="103"/>
        <v>0</v>
      </c>
      <c r="M266" s="156">
        <f t="shared" si="103"/>
        <v>0</v>
      </c>
      <c r="N266" s="156">
        <f t="shared" si="103"/>
        <v>0</v>
      </c>
      <c r="O266" s="156">
        <f t="shared" si="103"/>
        <v>0</v>
      </c>
      <c r="P266" s="156">
        <f t="shared" si="103"/>
        <v>0</v>
      </c>
      <c r="Q266" s="156">
        <f t="shared" si="103"/>
        <v>0</v>
      </c>
      <c r="R266" s="156">
        <f t="shared" si="103"/>
        <v>0</v>
      </c>
      <c r="S266" s="156">
        <f t="shared" si="103"/>
        <v>0</v>
      </c>
      <c r="T266" s="156">
        <f t="shared" si="103"/>
        <v>0</v>
      </c>
      <c r="U266" s="156">
        <f t="shared" si="103"/>
        <v>0</v>
      </c>
      <c r="V266" s="156">
        <f t="shared" si="103"/>
        <v>0</v>
      </c>
      <c r="W266" s="156">
        <f t="shared" si="103"/>
        <v>0</v>
      </c>
      <c r="X266" s="156">
        <f t="shared" si="103"/>
        <v>0</v>
      </c>
      <c r="Y266" s="156">
        <f t="shared" si="103"/>
        <v>0</v>
      </c>
      <c r="Z266" s="132"/>
    </row>
    <row r="267" spans="2:26" s="64" customFormat="1" hidden="1" x14ac:dyDescent="0.2">
      <c r="B267" s="78" t="s">
        <v>122</v>
      </c>
      <c r="C267" s="147">
        <f t="shared" ref="C267:Y267" si="104">-C266/((C217*C221*12)+(C223*C227*12))</f>
        <v>0</v>
      </c>
      <c r="D267" s="147">
        <f t="shared" si="104"/>
        <v>0</v>
      </c>
      <c r="E267" s="147">
        <f t="shared" si="104"/>
        <v>0</v>
      </c>
      <c r="F267" s="147">
        <f t="shared" si="104"/>
        <v>0</v>
      </c>
      <c r="G267" s="147">
        <f t="shared" si="104"/>
        <v>0</v>
      </c>
      <c r="H267" s="147">
        <f t="shared" si="104"/>
        <v>0</v>
      </c>
      <c r="I267" s="147">
        <f t="shared" si="104"/>
        <v>0</v>
      </c>
      <c r="J267" s="147">
        <f t="shared" si="104"/>
        <v>0</v>
      </c>
      <c r="K267" s="147">
        <f t="shared" si="104"/>
        <v>0</v>
      </c>
      <c r="L267" s="147">
        <f t="shared" si="104"/>
        <v>0</v>
      </c>
      <c r="M267" s="147">
        <f t="shared" si="104"/>
        <v>0</v>
      </c>
      <c r="N267" s="147">
        <f t="shared" si="104"/>
        <v>0</v>
      </c>
      <c r="O267" s="147">
        <f t="shared" si="104"/>
        <v>0</v>
      </c>
      <c r="P267" s="147">
        <f t="shared" si="104"/>
        <v>0</v>
      </c>
      <c r="Q267" s="147">
        <f t="shared" si="104"/>
        <v>0</v>
      </c>
      <c r="R267" s="147">
        <f t="shared" si="104"/>
        <v>0</v>
      </c>
      <c r="S267" s="147">
        <f t="shared" si="104"/>
        <v>0</v>
      </c>
      <c r="T267" s="147">
        <f t="shared" si="104"/>
        <v>0</v>
      </c>
      <c r="U267" s="147">
        <f t="shared" si="104"/>
        <v>0</v>
      </c>
      <c r="V267" s="147">
        <f t="shared" si="104"/>
        <v>0</v>
      </c>
      <c r="W267" s="147">
        <f t="shared" si="104"/>
        <v>0</v>
      </c>
      <c r="X267" s="147">
        <f t="shared" si="104"/>
        <v>0</v>
      </c>
      <c r="Y267" s="147">
        <f t="shared" si="104"/>
        <v>0</v>
      </c>
      <c r="Z267" s="132"/>
    </row>
    <row r="268" spans="2:26" s="64" customFormat="1" hidden="1" x14ac:dyDescent="0.2">
      <c r="B268" s="78"/>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132"/>
    </row>
    <row r="269" spans="2:26" s="64" customFormat="1" hidden="1" x14ac:dyDescent="0.2">
      <c r="B269" s="78" t="s">
        <v>181</v>
      </c>
      <c r="C269" s="147">
        <f t="shared" ref="C269:Y269" si="105">IF(C240+C256+C265&gt;=initial_base_charge,C240+C256+C265,initial_base_charge)</f>
        <v>12.34</v>
      </c>
      <c r="D269" s="147">
        <f t="shared" si="105"/>
        <v>12.34</v>
      </c>
      <c r="E269" s="147">
        <f t="shared" si="105"/>
        <v>12.34</v>
      </c>
      <c r="F269" s="147">
        <f t="shared" si="105"/>
        <v>12.34</v>
      </c>
      <c r="G269" s="147">
        <f t="shared" si="105"/>
        <v>12.34</v>
      </c>
      <c r="H269" s="147">
        <f t="shared" si="105"/>
        <v>13.298248167091936</v>
      </c>
      <c r="I269" s="147">
        <f t="shared" si="105"/>
        <v>13.919647469219964</v>
      </c>
      <c r="J269" s="147">
        <f t="shared" si="105"/>
        <v>14.298305252678432</v>
      </c>
      <c r="K269" s="147">
        <f t="shared" si="105"/>
        <v>14.673903876255466</v>
      </c>
      <c r="L269" s="147">
        <f t="shared" si="105"/>
        <v>15.072602061090565</v>
      </c>
      <c r="M269" s="147">
        <f t="shared" si="105"/>
        <v>15.072602061090567</v>
      </c>
      <c r="N269" s="147">
        <f t="shared" si="105"/>
        <v>15.56572594296517</v>
      </c>
      <c r="O269" s="147">
        <f t="shared" si="105"/>
        <v>16.371692195522595</v>
      </c>
      <c r="P269" s="147">
        <f t="shared" si="105"/>
        <v>16.821583723628525</v>
      </c>
      <c r="Q269" s="147">
        <f t="shared" si="105"/>
        <v>17.282713536924</v>
      </c>
      <c r="R269" s="147">
        <f t="shared" si="105"/>
        <v>17.755296693569054</v>
      </c>
      <c r="S269" s="147">
        <f t="shared" si="105"/>
        <v>17.755296693569054</v>
      </c>
      <c r="T269" s="147">
        <f t="shared" si="105"/>
        <v>17.875121789420316</v>
      </c>
      <c r="U269" s="147">
        <f t="shared" si="105"/>
        <v>17.931764468016915</v>
      </c>
      <c r="V269" s="147">
        <f t="shared" si="105"/>
        <v>18.431342954570532</v>
      </c>
      <c r="W269" s="147">
        <f t="shared" si="105"/>
        <v>18.943059010843754</v>
      </c>
      <c r="X269" s="147">
        <f t="shared" si="105"/>
        <v>19.467129860967344</v>
      </c>
      <c r="Y269" s="147">
        <f t="shared" si="105"/>
        <v>20.003774184516118</v>
      </c>
      <c r="Z269" s="132"/>
    </row>
    <row r="270" spans="2:26" s="64" customFormat="1" hidden="1" x14ac:dyDescent="0.2">
      <c r="B270" s="78" t="s">
        <v>182</v>
      </c>
      <c r="C270" s="147">
        <f t="shared" ref="C270:Y270" si="106">IF(C242+C259+C267&gt;=initial_rate,C242+C259+C267,initial_rate)</f>
        <v>5.67</v>
      </c>
      <c r="D270" s="147">
        <f t="shared" si="106"/>
        <v>5.67</v>
      </c>
      <c r="E270" s="147">
        <f t="shared" si="106"/>
        <v>5.67</v>
      </c>
      <c r="F270" s="147">
        <f t="shared" si="106"/>
        <v>5.67</v>
      </c>
      <c r="G270" s="147">
        <f t="shared" si="106"/>
        <v>5.67</v>
      </c>
      <c r="H270" s="147">
        <f t="shared" si="106"/>
        <v>6.1102971723996173</v>
      </c>
      <c r="I270" s="147">
        <f t="shared" si="106"/>
        <v>6.3958185697307286</v>
      </c>
      <c r="J270" s="147">
        <f t="shared" si="106"/>
        <v>6.5698047635888734</v>
      </c>
      <c r="K270" s="147">
        <f t="shared" si="106"/>
        <v>6.7423853304998769</v>
      </c>
      <c r="L270" s="147">
        <f t="shared" si="106"/>
        <v>6.9255797152660854</v>
      </c>
      <c r="M270" s="147">
        <f t="shared" si="106"/>
        <v>6.9255797152660863</v>
      </c>
      <c r="N270" s="147">
        <f t="shared" si="106"/>
        <v>7.1521609478616295</v>
      </c>
      <c r="O270" s="147">
        <f t="shared" si="106"/>
        <v>7.5224874188503339</v>
      </c>
      <c r="P270" s="147">
        <f t="shared" si="106"/>
        <v>7.7292041906785851</v>
      </c>
      <c r="Q270" s="147">
        <f t="shared" si="106"/>
        <v>7.9410847450858251</v>
      </c>
      <c r="R270" s="147">
        <f t="shared" si="106"/>
        <v>8.1582278972882101</v>
      </c>
      <c r="S270" s="147">
        <f t="shared" si="106"/>
        <v>8.1582278972882101</v>
      </c>
      <c r="T270" s="147">
        <f t="shared" si="106"/>
        <v>8.2132852954629794</v>
      </c>
      <c r="U270" s="147">
        <f t="shared" si="106"/>
        <v>8.2393115505393748</v>
      </c>
      <c r="V270" s="147">
        <f t="shared" si="106"/>
        <v>8.4688585536802972</v>
      </c>
      <c r="W270" s="147">
        <f t="shared" si="106"/>
        <v>8.7039825438803913</v>
      </c>
      <c r="X270" s="147">
        <f t="shared" si="106"/>
        <v>8.9447833315789929</v>
      </c>
      <c r="Y270" s="147">
        <f t="shared" si="106"/>
        <v>9.1913613959648579</v>
      </c>
      <c r="Z270" s="132"/>
    </row>
    <row r="271" spans="2:26" s="64" customFormat="1" hidden="1" x14ac:dyDescent="0.2">
      <c r="B271" s="144"/>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32"/>
    </row>
    <row r="272" spans="2:26" s="64" customFormat="1" hidden="1" x14ac:dyDescent="0.2">
      <c r="B272" s="145" t="s">
        <v>180</v>
      </c>
      <c r="D272" s="84"/>
      <c r="E272" s="84"/>
      <c r="F272" s="84"/>
      <c r="G272" s="84"/>
      <c r="H272" s="84"/>
      <c r="I272" s="84"/>
      <c r="J272" s="84"/>
      <c r="K272" s="84"/>
      <c r="L272" s="84"/>
      <c r="M272" s="84"/>
      <c r="N272" s="84"/>
      <c r="O272" s="84"/>
      <c r="P272" s="84"/>
      <c r="Q272" s="84"/>
      <c r="R272" s="84"/>
      <c r="S272" s="84"/>
      <c r="T272" s="84"/>
      <c r="U272" s="84"/>
      <c r="V272" s="84"/>
      <c r="W272" s="84"/>
      <c r="X272" s="84"/>
      <c r="Y272" s="84"/>
      <c r="Z272" s="132"/>
    </row>
    <row r="273" spans="2:26" s="64" customFormat="1" hidden="1" x14ac:dyDescent="0.2">
      <c r="B273" s="78" t="s">
        <v>14</v>
      </c>
      <c r="C273" s="87">
        <f t="shared" ref="C273:Y273" si="107">(C217+C223)*C269*12</f>
        <v>1332720</v>
      </c>
      <c r="D273" s="87">
        <f t="shared" si="107"/>
        <v>1346343.3599999999</v>
      </c>
      <c r="E273" s="87">
        <f t="shared" si="107"/>
        <v>1360106.50752</v>
      </c>
      <c r="F273" s="87">
        <f t="shared" si="107"/>
        <v>1374010.8830822399</v>
      </c>
      <c r="G273" s="87">
        <f t="shared" si="107"/>
        <v>1388057.9421259467</v>
      </c>
      <c r="H273" s="87">
        <f t="shared" si="107"/>
        <v>1511139.1618677359</v>
      </c>
      <c r="I273" s="87">
        <f t="shared" si="107"/>
        <v>1597923.6499398972</v>
      </c>
      <c r="J273" s="87">
        <f t="shared" si="107"/>
        <v>1658174.6937066382</v>
      </c>
      <c r="K273" s="87">
        <f t="shared" si="107"/>
        <v>1719133.0437536049</v>
      </c>
      <c r="L273" s="87">
        <f t="shared" si="107"/>
        <v>1783899.2434821576</v>
      </c>
      <c r="M273" s="87">
        <f t="shared" si="107"/>
        <v>1802140.9752880563</v>
      </c>
      <c r="N273" s="87">
        <f t="shared" si="107"/>
        <v>1880132.7667397729</v>
      </c>
      <c r="O273" s="87">
        <f t="shared" si="107"/>
        <v>1997705.6163052102</v>
      </c>
      <c r="P273" s="87">
        <f t="shared" si="107"/>
        <v>2073594.123193684</v>
      </c>
      <c r="Q273" s="87">
        <f t="shared" si="107"/>
        <v>2152226.2636923767</v>
      </c>
      <c r="R273" s="87">
        <f t="shared" si="107"/>
        <v>2233691.6668813881</v>
      </c>
      <c r="S273" s="87">
        <f t="shared" si="107"/>
        <v>2256538.2040190781</v>
      </c>
      <c r="T273" s="87">
        <f t="shared" si="107"/>
        <v>2295003.7792697642</v>
      </c>
      <c r="U273" s="87">
        <f t="shared" si="107"/>
        <v>2325826.0602607112</v>
      </c>
      <c r="V273" s="87">
        <f t="shared" si="107"/>
        <v>2415078.0472634882</v>
      </c>
      <c r="W273" s="87">
        <f t="shared" si="107"/>
        <v>2507520.3058367665</v>
      </c>
      <c r="X273" s="87">
        <f t="shared" si="107"/>
        <v>2603254.3445310784</v>
      </c>
      <c r="Y273" s="87">
        <f t="shared" si="107"/>
        <v>2702384.3799192822</v>
      </c>
      <c r="Z273" s="132"/>
    </row>
    <row r="274" spans="2:26" s="64" customFormat="1" hidden="1" x14ac:dyDescent="0.2">
      <c r="B274" s="78" t="s">
        <v>15</v>
      </c>
      <c r="C274" s="87">
        <f t="shared" ref="C274:Y274" si="108">((C217*C221)+(C223*C227))*12*C270</f>
        <v>3538080</v>
      </c>
      <c r="D274" s="87">
        <f t="shared" si="108"/>
        <v>3507189.84</v>
      </c>
      <c r="E274" s="87">
        <f t="shared" si="108"/>
        <v>3476721.1197599997</v>
      </c>
      <c r="F274" s="87">
        <f t="shared" si="108"/>
        <v>3446671.2567265439</v>
      </c>
      <c r="G274" s="87">
        <f t="shared" si="108"/>
        <v>3417037.7196799116</v>
      </c>
      <c r="H274" s="87">
        <f t="shared" si="108"/>
        <v>3650895.04770377</v>
      </c>
      <c r="I274" s="87">
        <f t="shared" si="108"/>
        <v>3788997.7005704804</v>
      </c>
      <c r="J274" s="87">
        <f t="shared" si="108"/>
        <v>3859164.17114039</v>
      </c>
      <c r="K274" s="87">
        <f t="shared" si="108"/>
        <v>3927252.753684341</v>
      </c>
      <c r="L274" s="87">
        <f t="shared" si="108"/>
        <v>4000261.13964896</v>
      </c>
      <c r="M274" s="87">
        <f t="shared" si="108"/>
        <v>3967055.1421165518</v>
      </c>
      <c r="N274" s="87">
        <f t="shared" si="108"/>
        <v>4063055.8064080174</v>
      </c>
      <c r="O274" s="87">
        <f t="shared" si="108"/>
        <v>4238424.4283059621</v>
      </c>
      <c r="P274" s="87">
        <f t="shared" si="108"/>
        <v>4319463.8457204625</v>
      </c>
      <c r="Q274" s="87">
        <f t="shared" si="108"/>
        <v>4402021.6647757106</v>
      </c>
      <c r="R274" s="87">
        <f t="shared" si="108"/>
        <v>4486123.5871196575</v>
      </c>
      <c r="S274" s="87">
        <f t="shared" si="108"/>
        <v>4450416.4466385785</v>
      </c>
      <c r="T274" s="87">
        <f t="shared" si="108"/>
        <v>4445064.9008052154</v>
      </c>
      <c r="U274" s="87">
        <f t="shared" si="108"/>
        <v>4424213.4253804795</v>
      </c>
      <c r="V274" s="87">
        <f t="shared" si="108"/>
        <v>4512135.7218498075</v>
      </c>
      <c r="W274" s="87">
        <f t="shared" si="108"/>
        <v>4601678.0083419411</v>
      </c>
      <c r="X274" s="87">
        <f t="shared" si="108"/>
        <v>4692868.9253345402</v>
      </c>
      <c r="Y274" s="87">
        <f t="shared" si="108"/>
        <v>4785737.9221032178</v>
      </c>
      <c r="Z274" s="132"/>
    </row>
    <row r="275" spans="2:26" s="64" customFormat="1" hidden="1" x14ac:dyDescent="0.2">
      <c r="B275" s="78" t="s">
        <v>16</v>
      </c>
      <c r="C275" s="88">
        <f>initial_revenue-SUM(C273,C274)</f>
        <v>129200</v>
      </c>
      <c r="D275" s="88">
        <f t="shared" ref="D275:Y275" si="109">$C$275*((D217+D223)/(number_of_residential_customers+number_of_nonresidential_customers))</f>
        <v>130520.7111111111</v>
      </c>
      <c r="E275" s="88">
        <f t="shared" si="109"/>
        <v>131854.97386666667</v>
      </c>
      <c r="F275" s="88">
        <f t="shared" si="109"/>
        <v>133202.92791751112</v>
      </c>
      <c r="G275" s="88">
        <f t="shared" si="109"/>
        <v>134564.71436061012</v>
      </c>
      <c r="H275" s="88">
        <f t="shared" si="109"/>
        <v>135940.4757541072</v>
      </c>
      <c r="I275" s="88">
        <f t="shared" si="109"/>
        <v>137330.356132538</v>
      </c>
      <c r="J275" s="88">
        <f t="shared" si="109"/>
        <v>138734.50102220371</v>
      </c>
      <c r="K275" s="88">
        <f t="shared" si="109"/>
        <v>140153.05745670618</v>
      </c>
      <c r="L275" s="88">
        <f t="shared" si="109"/>
        <v>141586.17399264511</v>
      </c>
      <c r="M275" s="88">
        <f t="shared" si="109"/>
        <v>143034.00072547983</v>
      </c>
      <c r="N275" s="88">
        <f t="shared" si="109"/>
        <v>144496.68930555781</v>
      </c>
      <c r="O275" s="88">
        <f t="shared" si="109"/>
        <v>145974.39295431046</v>
      </c>
      <c r="P275" s="88">
        <f t="shared" si="109"/>
        <v>147467.26648061894</v>
      </c>
      <c r="Q275" s="88">
        <f t="shared" si="109"/>
        <v>148975.46629735176</v>
      </c>
      <c r="R275" s="88">
        <f t="shared" si="109"/>
        <v>150499.15043807501</v>
      </c>
      <c r="S275" s="88">
        <f t="shared" si="109"/>
        <v>152038.47857393845</v>
      </c>
      <c r="T275" s="88">
        <f t="shared" si="109"/>
        <v>153593.61203073835</v>
      </c>
      <c r="U275" s="88">
        <f t="shared" si="109"/>
        <v>155164.71380615898</v>
      </c>
      <c r="V275" s="88">
        <f t="shared" si="109"/>
        <v>156751.94858719519</v>
      </c>
      <c r="W275" s="88">
        <f t="shared" si="109"/>
        <v>158355.48276775741</v>
      </c>
      <c r="X275" s="88">
        <f t="shared" si="109"/>
        <v>159975.48446646158</v>
      </c>
      <c r="Y275" s="88">
        <f t="shared" si="109"/>
        <v>161612.12354460507</v>
      </c>
      <c r="Z275" s="132"/>
    </row>
    <row r="276" spans="2:26" s="64" customFormat="1" hidden="1" x14ac:dyDescent="0.2">
      <c r="B276" s="78" t="s">
        <v>6</v>
      </c>
      <c r="C276" s="79">
        <f>SUM(C273:C275)</f>
        <v>5000000</v>
      </c>
      <c r="D276" s="79">
        <f t="shared" ref="D276:Y276" si="110">SUM(D273:D275)</f>
        <v>4984053.9111111108</v>
      </c>
      <c r="E276" s="79">
        <f t="shared" si="110"/>
        <v>4968682.6011466663</v>
      </c>
      <c r="F276" s="79">
        <f t="shared" si="110"/>
        <v>4953885.0677262945</v>
      </c>
      <c r="G276" s="79">
        <f t="shared" si="110"/>
        <v>4939660.3761664685</v>
      </c>
      <c r="H276" s="79">
        <f t="shared" si="110"/>
        <v>5297974.6853256132</v>
      </c>
      <c r="I276" s="79">
        <f t="shared" si="110"/>
        <v>5524251.7066429155</v>
      </c>
      <c r="J276" s="79">
        <f t="shared" si="110"/>
        <v>5656073.3658692325</v>
      </c>
      <c r="K276" s="79">
        <f t="shared" si="110"/>
        <v>5786538.8548946511</v>
      </c>
      <c r="L276" s="79">
        <f t="shared" si="110"/>
        <v>5925746.5571237626</v>
      </c>
      <c r="M276" s="79">
        <f t="shared" si="110"/>
        <v>5912230.1181300879</v>
      </c>
      <c r="N276" s="79">
        <f t="shared" si="110"/>
        <v>6087685.2624533484</v>
      </c>
      <c r="O276" s="79">
        <f t="shared" si="110"/>
        <v>6382104.4375654832</v>
      </c>
      <c r="P276" s="79">
        <f t="shared" si="110"/>
        <v>6540525.2353947656</v>
      </c>
      <c r="Q276" s="79">
        <f t="shared" si="110"/>
        <v>6703223.3947654394</v>
      </c>
      <c r="R276" s="79">
        <f t="shared" si="110"/>
        <v>6870314.4044391206</v>
      </c>
      <c r="S276" s="79">
        <f t="shared" si="110"/>
        <v>6858993.1292315954</v>
      </c>
      <c r="T276" s="79">
        <f t="shared" si="110"/>
        <v>6893662.2921057176</v>
      </c>
      <c r="U276" s="79">
        <f t="shared" si="110"/>
        <v>6905204.1994473496</v>
      </c>
      <c r="V276" s="79">
        <f t="shared" si="110"/>
        <v>7083965.7177004907</v>
      </c>
      <c r="W276" s="79">
        <f t="shared" si="110"/>
        <v>7267553.7969464641</v>
      </c>
      <c r="X276" s="79">
        <f t="shared" si="110"/>
        <v>7456098.7543320805</v>
      </c>
      <c r="Y276" s="79">
        <f t="shared" si="110"/>
        <v>7649734.4255671054</v>
      </c>
      <c r="Z276" s="132"/>
    </row>
    <row r="277" spans="2:26" s="64" customFormat="1" hidden="1" x14ac:dyDescent="0.2">
      <c r="B277" s="78" t="s">
        <v>112</v>
      </c>
      <c r="C277" s="152">
        <f>C273/(C273+C274)</f>
        <v>0.27361419068736142</v>
      </c>
      <c r="D277" s="152">
        <f t="shared" ref="D277:Y277" si="111">D273/(D273+D274)</f>
        <v>0.27739448861707594</v>
      </c>
      <c r="E277" s="152">
        <f t="shared" si="111"/>
        <v>0.28119805217968019</v>
      </c>
      <c r="F277" s="152">
        <f t="shared" si="111"/>
        <v>0.28502416115258356</v>
      </c>
      <c r="G277" s="152">
        <f t="shared" si="111"/>
        <v>0.28887207244575119</v>
      </c>
      <c r="H277" s="152">
        <f t="shared" si="111"/>
        <v>0.29274102040349975</v>
      </c>
      <c r="I277" s="152">
        <f t="shared" si="111"/>
        <v>0.29663021714406573</v>
      </c>
      <c r="J277" s="152">
        <f t="shared" si="111"/>
        <v>0.30053885293714183</v>
      </c>
      <c r="K277" s="152">
        <f t="shared" si="111"/>
        <v>0.30446609661948065</v>
      </c>
      <c r="L277" s="152">
        <f t="shared" si="111"/>
        <v>0.30841109604856531</v>
      </c>
      <c r="M277" s="152">
        <f t="shared" si="111"/>
        <v>0.3123729785942494</v>
      </c>
      <c r="N277" s="152">
        <f t="shared" si="111"/>
        <v>0.31635085166815879</v>
      </c>
      <c r="O277" s="152">
        <f t="shared" si="111"/>
        <v>0.32034380329054996</v>
      </c>
      <c r="P277" s="152">
        <f t="shared" si="111"/>
        <v>0.32435090269420497</v>
      </c>
      <c r="Q277" s="152">
        <f t="shared" si="111"/>
        <v>0.3283712009648394</v>
      </c>
      <c r="R277" s="152">
        <f t="shared" si="111"/>
        <v>0.33240373171738996</v>
      </c>
      <c r="S277" s="152">
        <f t="shared" si="111"/>
        <v>0.33644751180743576</v>
      </c>
      <c r="T277" s="152">
        <f t="shared" si="111"/>
        <v>0.34050154207690264</v>
      </c>
      <c r="U277" s="152">
        <f t="shared" si="111"/>
        <v>0.34456480813308599</v>
      </c>
      <c r="V277" s="152">
        <f t="shared" si="111"/>
        <v>0.34863628115992523</v>
      </c>
      <c r="W277" s="152">
        <f t="shared" si="111"/>
        <v>0.35271491876035094</v>
      </c>
      <c r="X277" s="152">
        <f t="shared" si="111"/>
        <v>0.35679966582842909</v>
      </c>
      <c r="Y277" s="152">
        <f t="shared" si="111"/>
        <v>0.36088945544991741</v>
      </c>
      <c r="Z277" s="132"/>
    </row>
    <row r="278" spans="2:26" s="64" customFormat="1" hidden="1" x14ac:dyDescent="0.2">
      <c r="B278" s="78"/>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132"/>
    </row>
    <row r="279" spans="2:26" s="64" customFormat="1" hidden="1" x14ac:dyDescent="0.2">
      <c r="B279" s="78" t="s">
        <v>100</v>
      </c>
      <c r="C279" s="79">
        <f>initial_capital_reserves</f>
        <v>1687500</v>
      </c>
      <c r="D279" s="79">
        <f t="shared" ref="D279:Y279" si="112">IF((C279+C284-C285)&gt;0,((C279+C284-C285)*(1+interest_rate_on_capital_reserves)),(C279+C284-C285))+D276-D166-D159</f>
        <v>2302010.1611111108</v>
      </c>
      <c r="E279" s="79">
        <f t="shared" si="112"/>
        <v>2789343.9128527772</v>
      </c>
      <c r="F279" s="79">
        <f t="shared" si="112"/>
        <v>2748706.0685831411</v>
      </c>
      <c r="G279" s="79">
        <f t="shared" si="112"/>
        <v>2569100.5346966609</v>
      </c>
      <c r="H279" s="79">
        <f t="shared" si="112"/>
        <v>2633333.333333334</v>
      </c>
      <c r="I279" s="79">
        <f t="shared" si="112"/>
        <v>2949999.9999999981</v>
      </c>
      <c r="J279" s="79">
        <f t="shared" si="112"/>
        <v>3266666.6666666679</v>
      </c>
      <c r="K279" s="79">
        <f t="shared" si="112"/>
        <v>3583333.3333333302</v>
      </c>
      <c r="L279" s="79">
        <f t="shared" si="112"/>
        <v>1999999.9999999991</v>
      </c>
      <c r="M279" s="79">
        <f t="shared" si="112"/>
        <v>2138789.2724836962</v>
      </c>
      <c r="N279" s="79">
        <f t="shared" si="112"/>
        <v>2000000.0000000005</v>
      </c>
      <c r="O279" s="79">
        <f t="shared" si="112"/>
        <v>2000000.0000000005</v>
      </c>
      <c r="P279" s="79">
        <f t="shared" si="112"/>
        <v>1999999.9999999986</v>
      </c>
      <c r="Q279" s="79">
        <f t="shared" si="112"/>
        <v>2000000.0000000005</v>
      </c>
      <c r="R279" s="79">
        <f t="shared" si="112"/>
        <v>1999999.9999999995</v>
      </c>
      <c r="S279" s="79">
        <f t="shared" si="112"/>
        <v>2067076.2578576007</v>
      </c>
      <c r="T279" s="79">
        <f t="shared" si="112"/>
        <v>2000000.0000000014</v>
      </c>
      <c r="U279" s="79">
        <f t="shared" si="112"/>
        <v>1999999.9999999979</v>
      </c>
      <c r="V279" s="79">
        <f t="shared" si="112"/>
        <v>1999999.9999999998</v>
      </c>
      <c r="W279" s="79">
        <f t="shared" si="112"/>
        <v>1999999.9999999998</v>
      </c>
      <c r="X279" s="79">
        <f t="shared" si="112"/>
        <v>2000000.0000000007</v>
      </c>
      <c r="Y279" s="79">
        <f t="shared" si="112"/>
        <v>1999999.9999999988</v>
      </c>
      <c r="Z279" s="132"/>
    </row>
    <row r="280" spans="2:26" s="64" customFormat="1" hidden="1" x14ac:dyDescent="0.2">
      <c r="B280" s="78" t="s">
        <v>117</v>
      </c>
      <c r="C280" s="79">
        <f t="shared" ref="C280:Y280" si="113">C154</f>
        <v>0</v>
      </c>
      <c r="D280" s="79">
        <f t="shared" si="113"/>
        <v>0</v>
      </c>
      <c r="E280" s="79">
        <f t="shared" si="113"/>
        <v>250000</v>
      </c>
      <c r="F280" s="79">
        <f t="shared" si="113"/>
        <v>333333.33333333337</v>
      </c>
      <c r="G280" s="79">
        <f t="shared" si="113"/>
        <v>483333.33333333337</v>
      </c>
      <c r="H280" s="79">
        <f t="shared" si="113"/>
        <v>633333.33333333337</v>
      </c>
      <c r="I280" s="79">
        <f t="shared" si="113"/>
        <v>950000</v>
      </c>
      <c r="J280" s="79">
        <f t="shared" si="113"/>
        <v>1266666.6666666667</v>
      </c>
      <c r="K280" s="79">
        <f t="shared" si="113"/>
        <v>1583333.3333333335</v>
      </c>
      <c r="L280" s="79">
        <f t="shared" si="113"/>
        <v>0</v>
      </c>
      <c r="M280" s="79">
        <f t="shared" si="113"/>
        <v>0</v>
      </c>
      <c r="N280" s="79">
        <f t="shared" si="113"/>
        <v>0</v>
      </c>
      <c r="O280" s="79">
        <f t="shared" si="113"/>
        <v>0</v>
      </c>
      <c r="P280" s="79">
        <f t="shared" si="113"/>
        <v>0</v>
      </c>
      <c r="Q280" s="79">
        <f t="shared" si="113"/>
        <v>0</v>
      </c>
      <c r="R280" s="79">
        <f t="shared" si="113"/>
        <v>0</v>
      </c>
      <c r="S280" s="79">
        <f t="shared" si="113"/>
        <v>0</v>
      </c>
      <c r="T280" s="79">
        <f t="shared" si="113"/>
        <v>0</v>
      </c>
      <c r="U280" s="79">
        <f t="shared" si="113"/>
        <v>0</v>
      </c>
      <c r="V280" s="79">
        <f t="shared" si="113"/>
        <v>0</v>
      </c>
      <c r="W280" s="79">
        <f t="shared" si="113"/>
        <v>0</v>
      </c>
      <c r="X280" s="79">
        <f t="shared" si="113"/>
        <v>0</v>
      </c>
      <c r="Y280" s="79">
        <f t="shared" si="113"/>
        <v>0</v>
      </c>
      <c r="Z280" s="132"/>
    </row>
    <row r="281" spans="2:26" s="64" customFormat="1" hidden="1" x14ac:dyDescent="0.2">
      <c r="B281" s="78" t="s">
        <v>123</v>
      </c>
      <c r="C281" s="79">
        <f>'Data Input 1'!$H$9</f>
        <v>2000000</v>
      </c>
      <c r="D281" s="79">
        <f>'Data Input 1'!$H$9</f>
        <v>2000000</v>
      </c>
      <c r="E281" s="79">
        <f>'Data Input 1'!$H$9</f>
        <v>2000000</v>
      </c>
      <c r="F281" s="79">
        <f>'Data Input 1'!$H$9</f>
        <v>2000000</v>
      </c>
      <c r="G281" s="79">
        <f>'Data Input 1'!$H$9</f>
        <v>2000000</v>
      </c>
      <c r="H281" s="79">
        <f>'Data Input 1'!$H$9</f>
        <v>2000000</v>
      </c>
      <c r="I281" s="79">
        <f>'Data Input 1'!$H$9</f>
        <v>2000000</v>
      </c>
      <c r="J281" s="79">
        <f>'Data Input 1'!$H$9</f>
        <v>2000000</v>
      </c>
      <c r="K281" s="79">
        <f>'Data Input 1'!$H$9</f>
        <v>2000000</v>
      </c>
      <c r="L281" s="79">
        <f>'Data Input 1'!$H$9</f>
        <v>2000000</v>
      </c>
      <c r="M281" s="79">
        <f>'Data Input 1'!$H$9</f>
        <v>2000000</v>
      </c>
      <c r="N281" s="79">
        <f>'Data Input 1'!$H$9</f>
        <v>2000000</v>
      </c>
      <c r="O281" s="79">
        <f>'Data Input 1'!$H$9</f>
        <v>2000000</v>
      </c>
      <c r="P281" s="79">
        <f>'Data Input 1'!$H$9</f>
        <v>2000000</v>
      </c>
      <c r="Q281" s="79">
        <f>'Data Input 1'!$H$9</f>
        <v>2000000</v>
      </c>
      <c r="R281" s="79">
        <f>'Data Input 1'!$H$9</f>
        <v>2000000</v>
      </c>
      <c r="S281" s="79">
        <f>'Data Input 1'!$H$9</f>
        <v>2000000</v>
      </c>
      <c r="T281" s="79">
        <f>'Data Input 1'!$H$9</f>
        <v>2000000</v>
      </c>
      <c r="U281" s="79">
        <f>'Data Input 1'!$H$9</f>
        <v>2000000</v>
      </c>
      <c r="V281" s="79">
        <f>'Data Input 1'!$H$9</f>
        <v>2000000</v>
      </c>
      <c r="W281" s="79">
        <f>'Data Input 1'!$H$9</f>
        <v>2000000</v>
      </c>
      <c r="X281" s="79">
        <f>'Data Input 1'!$H$9</f>
        <v>2000000</v>
      </c>
      <c r="Y281" s="79">
        <f>'Data Input 1'!$H$9</f>
        <v>2000000</v>
      </c>
      <c r="Z281" s="132"/>
    </row>
    <row r="282" spans="2:26" s="64" customFormat="1" hidden="1" x14ac:dyDescent="0.2">
      <c r="B282" s="78" t="s">
        <v>144</v>
      </c>
      <c r="C282" s="155">
        <f t="shared" ref="C282:Y282" si="114">C262</f>
        <v>3165274.411764706</v>
      </c>
      <c r="D282" s="155">
        <f t="shared" si="114"/>
        <v>3250736.820882353</v>
      </c>
      <c r="E282" s="155">
        <f t="shared" si="114"/>
        <v>3338506.7150461753</v>
      </c>
      <c r="F282" s="155">
        <f t="shared" si="114"/>
        <v>3428646.3963524224</v>
      </c>
      <c r="G282" s="155">
        <f t="shared" si="114"/>
        <v>3528278.672583349</v>
      </c>
      <c r="H282" s="155">
        <f t="shared" si="114"/>
        <v>3623542.1967430995</v>
      </c>
      <c r="I282" s="155">
        <f t="shared" si="114"/>
        <v>3721377.8360551628</v>
      </c>
      <c r="J282" s="155">
        <f t="shared" si="114"/>
        <v>3821855.0376286525</v>
      </c>
      <c r="K282" s="155">
        <f t="shared" si="114"/>
        <v>3926809.8295269785</v>
      </c>
      <c r="L282" s="155">
        <f t="shared" si="114"/>
        <v>4032833.6949242065</v>
      </c>
      <c r="M282" s="155">
        <f t="shared" si="114"/>
        <v>4141720.2046871586</v>
      </c>
      <c r="N282" s="155">
        <f t="shared" si="114"/>
        <v>4253546.6502137119</v>
      </c>
      <c r="O282" s="155">
        <f t="shared" si="114"/>
        <v>4368392.409769482</v>
      </c>
      <c r="P282" s="155">
        <f t="shared" si="114"/>
        <v>4486339.0048332578</v>
      </c>
      <c r="Q282" s="155">
        <f t="shared" si="114"/>
        <v>4486339.0048332578</v>
      </c>
      <c r="R282" s="155">
        <f t="shared" si="114"/>
        <v>4550636.5581111293</v>
      </c>
      <c r="S282" s="155">
        <f t="shared" si="114"/>
        <v>4673503.7451801291</v>
      </c>
      <c r="T282" s="155">
        <f t="shared" si="114"/>
        <v>4799688.3462999929</v>
      </c>
      <c r="U282" s="155">
        <f t="shared" si="114"/>
        <v>4929279.9316500919</v>
      </c>
      <c r="V282" s="155">
        <f t="shared" si="114"/>
        <v>5062370.4898046441</v>
      </c>
      <c r="W282" s="155">
        <f t="shared" si="114"/>
        <v>5199054.4930293681</v>
      </c>
      <c r="X282" s="155">
        <f t="shared" si="114"/>
        <v>5199054.4930293681</v>
      </c>
      <c r="Y282" s="155">
        <f t="shared" si="114"/>
        <v>5199054.4930293681</v>
      </c>
      <c r="Z282" s="132"/>
    </row>
    <row r="283" spans="2:26" s="64" customFormat="1" hidden="1" x14ac:dyDescent="0.2">
      <c r="B283" s="78"/>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132"/>
    </row>
    <row r="284" spans="2:26" s="64" customFormat="1" hidden="1" x14ac:dyDescent="0.2">
      <c r="B284" s="78" t="s">
        <v>109</v>
      </c>
      <c r="C284" s="79"/>
      <c r="D284" s="79">
        <f>IF(AND(D279&gt;0,D279&gt;D280+D281),0,D280+D281-D279)</f>
        <v>0</v>
      </c>
      <c r="E284" s="79">
        <f t="shared" ref="E284:Y284" si="115">IF(AND(E279&gt;0,E279&gt;E280+E281),0,E280+E281-E279)</f>
        <v>0</v>
      </c>
      <c r="F284" s="79">
        <f t="shared" si="115"/>
        <v>0</v>
      </c>
      <c r="G284" s="79">
        <f t="shared" si="115"/>
        <v>0</v>
      </c>
      <c r="H284" s="79">
        <f t="shared" si="115"/>
        <v>-4.6566128730773926E-10</v>
      </c>
      <c r="I284" s="79">
        <f t="shared" si="115"/>
        <v>1.862645149230957E-9</v>
      </c>
      <c r="J284" s="79">
        <f>IF(AND(J279&gt;0,J279&gt;J280+J281),0,J280+J281-J279)</f>
        <v>-9.3132257461547852E-10</v>
      </c>
      <c r="K284" s="79">
        <f t="shared" si="115"/>
        <v>3.2596290111541748E-9</v>
      </c>
      <c r="L284" s="79">
        <f t="shared" si="115"/>
        <v>9.3132257461547852E-10</v>
      </c>
      <c r="M284" s="79">
        <f t="shared" si="115"/>
        <v>0</v>
      </c>
      <c r="N284" s="79">
        <f t="shared" si="115"/>
        <v>-4.6566128730773926E-10</v>
      </c>
      <c r="O284" s="79">
        <f t="shared" si="115"/>
        <v>-4.6566128730773926E-10</v>
      </c>
      <c r="P284" s="79">
        <f t="shared" si="115"/>
        <v>1.3969838619232178E-9</v>
      </c>
      <c r="Q284" s="79">
        <f t="shared" si="115"/>
        <v>-4.6566128730773926E-10</v>
      </c>
      <c r="R284" s="79">
        <f t="shared" si="115"/>
        <v>4.6566128730773926E-10</v>
      </c>
      <c r="S284" s="79">
        <f t="shared" si="115"/>
        <v>0</v>
      </c>
      <c r="T284" s="79">
        <f t="shared" si="115"/>
        <v>-1.3969838619232178E-9</v>
      </c>
      <c r="U284" s="79">
        <f t="shared" si="115"/>
        <v>2.0954757928848267E-9</v>
      </c>
      <c r="V284" s="79">
        <f t="shared" si="115"/>
        <v>2.3283064365386963E-10</v>
      </c>
      <c r="W284" s="79">
        <f t="shared" si="115"/>
        <v>2.3283064365386963E-10</v>
      </c>
      <c r="X284" s="79">
        <f t="shared" si="115"/>
        <v>-6.9849193096160889E-10</v>
      </c>
      <c r="Y284" s="79">
        <f t="shared" si="115"/>
        <v>1.1641532182693481E-9</v>
      </c>
      <c r="Z284" s="132"/>
    </row>
    <row r="285" spans="2:26" s="64" customFormat="1" hidden="1" x14ac:dyDescent="0.2">
      <c r="B285" s="78" t="s">
        <v>118</v>
      </c>
      <c r="C285" s="155">
        <f>IF(C254&gt;0,0,IF(C279-C280-C281&gt;C282,C279-C280-C281-C282,0))</f>
        <v>0</v>
      </c>
      <c r="D285" s="155">
        <f>IF(D254&gt;0,0,IF(D279-D280-D281&gt;D282,D279-D280-D281-D282,0))</f>
        <v>0</v>
      </c>
      <c r="E285" s="155">
        <f t="shared" ref="E285:Y285" si="116">IF(E254&gt;0,0,IF(E279-E280-E281&gt;E282,E279-E280-E281-E282,0))</f>
        <v>0</v>
      </c>
      <c r="F285" s="155">
        <f t="shared" si="116"/>
        <v>0</v>
      </c>
      <c r="G285" s="155">
        <f t="shared" si="116"/>
        <v>0</v>
      </c>
      <c r="H285" s="155">
        <f t="shared" si="116"/>
        <v>0</v>
      </c>
      <c r="I285" s="155">
        <f t="shared" si="116"/>
        <v>0</v>
      </c>
      <c r="J285" s="155">
        <f t="shared" si="116"/>
        <v>0</v>
      </c>
      <c r="K285" s="155">
        <f t="shared" si="116"/>
        <v>0</v>
      </c>
      <c r="L285" s="155">
        <f t="shared" si="116"/>
        <v>0</v>
      </c>
      <c r="M285" s="155">
        <f t="shared" si="116"/>
        <v>0</v>
      </c>
      <c r="N285" s="155">
        <f t="shared" si="116"/>
        <v>0</v>
      </c>
      <c r="O285" s="155">
        <f t="shared" si="116"/>
        <v>0</v>
      </c>
      <c r="P285" s="155">
        <f t="shared" si="116"/>
        <v>0</v>
      </c>
      <c r="Q285" s="155">
        <f t="shared" si="116"/>
        <v>0</v>
      </c>
      <c r="R285" s="155">
        <f t="shared" si="116"/>
        <v>0</v>
      </c>
      <c r="S285" s="155">
        <f t="shared" si="116"/>
        <v>0</v>
      </c>
      <c r="T285" s="155">
        <f t="shared" si="116"/>
        <v>0</v>
      </c>
      <c r="U285" s="155">
        <f t="shared" si="116"/>
        <v>0</v>
      </c>
      <c r="V285" s="155">
        <f t="shared" si="116"/>
        <v>0</v>
      </c>
      <c r="W285" s="155">
        <f t="shared" si="116"/>
        <v>0</v>
      </c>
      <c r="X285" s="155">
        <f t="shared" si="116"/>
        <v>0</v>
      </c>
      <c r="Y285" s="155">
        <f t="shared" si="116"/>
        <v>0</v>
      </c>
      <c r="Z285" s="132"/>
    </row>
    <row r="286" spans="2:26" s="64" customFormat="1" hidden="1" x14ac:dyDescent="0.2">
      <c r="B286" s="78"/>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132"/>
    </row>
    <row r="287" spans="2:26" s="64" customFormat="1" hidden="1" x14ac:dyDescent="0.2">
      <c r="B287" s="78" t="s">
        <v>113</v>
      </c>
      <c r="C287" s="79">
        <f t="shared" ref="C287:Y287" si="117">C284*C277</f>
        <v>0</v>
      </c>
      <c r="D287" s="79">
        <f t="shared" si="117"/>
        <v>0</v>
      </c>
      <c r="E287" s="79">
        <f t="shared" si="117"/>
        <v>0</v>
      </c>
      <c r="F287" s="79">
        <f t="shared" si="117"/>
        <v>0</v>
      </c>
      <c r="G287" s="79">
        <f t="shared" si="117"/>
        <v>0</v>
      </c>
      <c r="H287" s="79">
        <f t="shared" si="117"/>
        <v>-1.3631816040887486E-10</v>
      </c>
      <c r="I287" s="79">
        <f t="shared" si="117"/>
        <v>5.5251683507871951E-10</v>
      </c>
      <c r="J287" s="79">
        <f t="shared" si="117"/>
        <v>-2.798986182894016E-10</v>
      </c>
      <c r="K287" s="79">
        <f t="shared" si="117"/>
        <v>9.9244652145372922E-10</v>
      </c>
      <c r="L287" s="79">
        <f t="shared" si="117"/>
        <v>2.8723021601193148E-10</v>
      </c>
      <c r="M287" s="79">
        <f t="shared" si="117"/>
        <v>0</v>
      </c>
      <c r="N287" s="79">
        <f t="shared" si="117"/>
        <v>-1.473123448286945E-10</v>
      </c>
      <c r="O287" s="79">
        <f t="shared" si="117"/>
        <v>-1.4917170782133469E-10</v>
      </c>
      <c r="P287" s="79">
        <f t="shared" si="117"/>
        <v>4.5311297666403228E-10</v>
      </c>
      <c r="Q287" s="79">
        <f t="shared" si="117"/>
        <v>-1.5290975615607547E-10</v>
      </c>
      <c r="R287" s="79">
        <f t="shared" si="117"/>
        <v>1.5478754961741621E-10</v>
      </c>
      <c r="S287" s="79">
        <f t="shared" si="117"/>
        <v>0</v>
      </c>
      <c r="T287" s="79">
        <f t="shared" si="117"/>
        <v>-4.7567515924140249E-10</v>
      </c>
      <c r="U287" s="79">
        <f t="shared" si="117"/>
        <v>7.220272145228865E-10</v>
      </c>
      <c r="V287" s="79">
        <f t="shared" si="117"/>
        <v>8.1173209743556853E-11</v>
      </c>
      <c r="W287" s="79">
        <f t="shared" si="117"/>
        <v>8.2122841561294845E-11</v>
      </c>
      <c r="X287" s="79">
        <f t="shared" si="117"/>
        <v>-2.492216875509562E-10</v>
      </c>
      <c r="Y287" s="79">
        <f t="shared" si="117"/>
        <v>4.2013062100149388E-10</v>
      </c>
      <c r="Z287" s="132"/>
    </row>
    <row r="288" spans="2:26" s="64" customFormat="1" hidden="1" x14ac:dyDescent="0.2">
      <c r="B288" s="78" t="s">
        <v>114</v>
      </c>
      <c r="C288" s="151">
        <f t="shared" ref="C288:Y288" si="118">C287/((C217+C223)*12)</f>
        <v>0</v>
      </c>
      <c r="D288" s="151">
        <f t="shared" si="118"/>
        <v>0</v>
      </c>
      <c r="E288" s="151">
        <f t="shared" si="118"/>
        <v>0</v>
      </c>
      <c r="F288" s="151">
        <f t="shared" si="118"/>
        <v>0</v>
      </c>
      <c r="G288" s="151">
        <f t="shared" si="118"/>
        <v>0</v>
      </c>
      <c r="H288" s="151">
        <f t="shared" si="118"/>
        <v>-1.1996199771291024E-15</v>
      </c>
      <c r="I288" s="151">
        <f t="shared" si="118"/>
        <v>4.8130206755461672E-15</v>
      </c>
      <c r="J288" s="151">
        <f t="shared" si="118"/>
        <v>-2.4135429754742281E-15</v>
      </c>
      <c r="K288" s="151">
        <f t="shared" si="118"/>
        <v>8.4711680175367427E-15</v>
      </c>
      <c r="L288" s="151">
        <f t="shared" si="118"/>
        <v>2.4268785144042968E-15</v>
      </c>
      <c r="M288" s="151">
        <f t="shared" si="118"/>
        <v>0</v>
      </c>
      <c r="N288" s="151">
        <f t="shared" si="118"/>
        <v>-1.219607268265016E-15</v>
      </c>
      <c r="O288" s="151">
        <f t="shared" si="118"/>
        <v>-1.2224990833475252E-15</v>
      </c>
      <c r="P288" s="151">
        <f t="shared" si="118"/>
        <v>3.6757809968506627E-15</v>
      </c>
      <c r="Q288" s="151">
        <f t="shared" si="118"/>
        <v>-1.2278892592419737E-15</v>
      </c>
      <c r="R288" s="151">
        <f t="shared" si="118"/>
        <v>1.2303841701504203E-15</v>
      </c>
      <c r="S288" s="151">
        <f t="shared" si="118"/>
        <v>0</v>
      </c>
      <c r="T288" s="151">
        <f t="shared" si="118"/>
        <v>-3.704896471389437E-15</v>
      </c>
      <c r="U288" s="151">
        <f t="shared" si="118"/>
        <v>5.5667197868061616E-15</v>
      </c>
      <c r="V288" s="151">
        <f t="shared" si="118"/>
        <v>6.1949603210630864E-16</v>
      </c>
      <c r="W288" s="151">
        <f t="shared" si="118"/>
        <v>6.2039690375095605E-16</v>
      </c>
      <c r="X288" s="151">
        <f t="shared" si="118"/>
        <v>-1.8636791928980001E-15</v>
      </c>
      <c r="Y288" s="151">
        <f t="shared" si="118"/>
        <v>3.1099195706442895E-15</v>
      </c>
      <c r="Z288" s="132"/>
    </row>
    <row r="289" spans="2:26" s="64" customFormat="1" hidden="1" x14ac:dyDescent="0.2">
      <c r="B289" s="78" t="s">
        <v>115</v>
      </c>
      <c r="C289" s="153">
        <f t="shared" ref="C289:Y289" si="119">C288/C269</f>
        <v>0</v>
      </c>
      <c r="D289" s="153">
        <f t="shared" si="119"/>
        <v>0</v>
      </c>
      <c r="E289" s="153">
        <f t="shared" si="119"/>
        <v>0</v>
      </c>
      <c r="F289" s="153">
        <f t="shared" si="119"/>
        <v>0</v>
      </c>
      <c r="G289" s="153">
        <f t="shared" si="119"/>
        <v>0</v>
      </c>
      <c r="H289" s="153">
        <f t="shared" si="119"/>
        <v>-9.020887278203319E-17</v>
      </c>
      <c r="I289" s="153">
        <f t="shared" si="119"/>
        <v>3.4577173640273819E-16</v>
      </c>
      <c r="J289" s="153">
        <f t="shared" si="119"/>
        <v>-1.6879923409259365E-16</v>
      </c>
      <c r="K289" s="153">
        <f t="shared" si="119"/>
        <v>5.7729477369988356E-16</v>
      </c>
      <c r="L289" s="153">
        <f t="shared" si="119"/>
        <v>1.6101257795886518E-16</v>
      </c>
      <c r="M289" s="153">
        <f t="shared" si="119"/>
        <v>0</v>
      </c>
      <c r="N289" s="153">
        <f t="shared" si="119"/>
        <v>-7.8352096955440083E-17</v>
      </c>
      <c r="O289" s="153">
        <f t="shared" si="119"/>
        <v>-7.4671516465589287E-17</v>
      </c>
      <c r="P289" s="153">
        <f t="shared" si="119"/>
        <v>2.1851575079030506E-16</v>
      </c>
      <c r="Q289" s="153">
        <f t="shared" si="119"/>
        <v>-7.1047249415933739E-17</v>
      </c>
      <c r="R289" s="153">
        <f t="shared" si="119"/>
        <v>6.9296739524271867E-17</v>
      </c>
      <c r="S289" s="153">
        <f t="shared" si="119"/>
        <v>0</v>
      </c>
      <c r="T289" s="153">
        <f t="shared" si="119"/>
        <v>-2.0726552328064364E-16</v>
      </c>
      <c r="U289" s="153">
        <f t="shared" si="119"/>
        <v>3.104390422222509E-16</v>
      </c>
      <c r="V289" s="153">
        <f t="shared" si="119"/>
        <v>3.3611008901154892E-17</v>
      </c>
      <c r="W289" s="153">
        <f t="shared" si="119"/>
        <v>3.2750618756760268E-17</v>
      </c>
      <c r="X289" s="153">
        <f t="shared" si="119"/>
        <v>-9.5734666908180367E-17</v>
      </c>
      <c r="Y289" s="153">
        <f t="shared" si="119"/>
        <v>1.5546664054283898E-16</v>
      </c>
      <c r="Z289" s="132"/>
    </row>
    <row r="290" spans="2:26" s="64" customFormat="1" hidden="1" x14ac:dyDescent="0.2">
      <c r="B290" s="78" t="s">
        <v>116</v>
      </c>
      <c r="C290" s="79">
        <f t="shared" ref="C290:Y290" si="120">C284-C287</f>
        <v>0</v>
      </c>
      <c r="D290" s="79">
        <f t="shared" si="120"/>
        <v>0</v>
      </c>
      <c r="E290" s="79">
        <f t="shared" si="120"/>
        <v>0</v>
      </c>
      <c r="F290" s="79">
        <f t="shared" si="120"/>
        <v>0</v>
      </c>
      <c r="G290" s="79">
        <f t="shared" si="120"/>
        <v>0</v>
      </c>
      <c r="H290" s="79">
        <f t="shared" si="120"/>
        <v>-3.2934312689886443E-10</v>
      </c>
      <c r="I290" s="79">
        <f t="shared" si="120"/>
        <v>1.3101283141522374E-9</v>
      </c>
      <c r="J290" s="79">
        <f t="shared" si="120"/>
        <v>-6.5142395632607697E-10</v>
      </c>
      <c r="K290" s="79">
        <f t="shared" si="120"/>
        <v>2.2671824897004458E-9</v>
      </c>
      <c r="L290" s="79">
        <f t="shared" si="120"/>
        <v>6.4409235860354703E-10</v>
      </c>
      <c r="M290" s="79">
        <f t="shared" si="120"/>
        <v>0</v>
      </c>
      <c r="N290" s="79">
        <f t="shared" si="120"/>
        <v>-3.1834894247904476E-10</v>
      </c>
      <c r="O290" s="79">
        <f t="shared" si="120"/>
        <v>-3.1648957948640459E-10</v>
      </c>
      <c r="P290" s="79">
        <f t="shared" si="120"/>
        <v>9.4387088525918555E-10</v>
      </c>
      <c r="Q290" s="79">
        <f t="shared" si="120"/>
        <v>-3.1275153115166379E-10</v>
      </c>
      <c r="R290" s="79">
        <f t="shared" si="120"/>
        <v>3.1087373769032302E-10</v>
      </c>
      <c r="S290" s="79">
        <f t="shared" si="120"/>
        <v>0</v>
      </c>
      <c r="T290" s="79">
        <f t="shared" si="120"/>
        <v>-9.2130870268181529E-10</v>
      </c>
      <c r="U290" s="79">
        <f t="shared" si="120"/>
        <v>1.3734485783619402E-9</v>
      </c>
      <c r="V290" s="79">
        <f t="shared" si="120"/>
        <v>1.5165743391031276E-10</v>
      </c>
      <c r="W290" s="79">
        <f t="shared" si="120"/>
        <v>1.507078020925748E-10</v>
      </c>
      <c r="X290" s="79">
        <f t="shared" si="120"/>
        <v>-4.4927024341065269E-10</v>
      </c>
      <c r="Y290" s="79">
        <f t="shared" si="120"/>
        <v>7.4402259726785427E-10</v>
      </c>
      <c r="Z290" s="132"/>
    </row>
    <row r="291" spans="2:26" s="64" customFormat="1" hidden="1" x14ac:dyDescent="0.2">
      <c r="B291" s="78" t="s">
        <v>110</v>
      </c>
      <c r="C291" s="151">
        <f t="shared" ref="C291:Y291" si="121">C290/((C217*C221*12)+(C223*C227*12))</f>
        <v>0</v>
      </c>
      <c r="D291" s="151">
        <f t="shared" si="121"/>
        <v>0</v>
      </c>
      <c r="E291" s="151">
        <f t="shared" si="121"/>
        <v>0</v>
      </c>
      <c r="F291" s="151">
        <f t="shared" si="121"/>
        <v>0</v>
      </c>
      <c r="G291" s="151">
        <f t="shared" si="121"/>
        <v>0</v>
      </c>
      <c r="H291" s="151">
        <f t="shared" si="121"/>
        <v>-5.5120302028541413E-16</v>
      </c>
      <c r="I291" s="151">
        <f t="shared" si="121"/>
        <v>2.2114932925726712E-15</v>
      </c>
      <c r="J291" s="151">
        <f t="shared" si="121"/>
        <v>-1.1089780122316754E-15</v>
      </c>
      <c r="K291" s="151">
        <f t="shared" si="121"/>
        <v>3.8923438135683395E-15</v>
      </c>
      <c r="L291" s="151">
        <f t="shared" si="121"/>
        <v>1.1151054438146159E-15</v>
      </c>
      <c r="M291" s="151">
        <f t="shared" si="121"/>
        <v>0</v>
      </c>
      <c r="N291" s="151">
        <f t="shared" si="121"/>
        <v>-5.6038680802776659E-16</v>
      </c>
      <c r="O291" s="151">
        <f t="shared" si="121"/>
        <v>-5.6171554315887122E-16</v>
      </c>
      <c r="P291" s="151">
        <f t="shared" si="121"/>
        <v>1.6889528567377032E-15</v>
      </c>
      <c r="Q291" s="151">
        <f t="shared" si="121"/>
        <v>-5.6419222851717924E-16</v>
      </c>
      <c r="R291" s="151">
        <f t="shared" si="121"/>
        <v>5.653385935780292E-16</v>
      </c>
      <c r="S291" s="151">
        <f t="shared" si="121"/>
        <v>0</v>
      </c>
      <c r="T291" s="151">
        <f t="shared" si="121"/>
        <v>-1.70233087461735E-15</v>
      </c>
      <c r="U291" s="151">
        <f t="shared" si="121"/>
        <v>2.5578039863201733E-15</v>
      </c>
      <c r="V291" s="151">
        <f t="shared" si="121"/>
        <v>2.8464688023037003E-16</v>
      </c>
      <c r="W291" s="151">
        <f t="shared" si="121"/>
        <v>2.8506081396012305E-16</v>
      </c>
      <c r="X291" s="151">
        <f t="shared" si="121"/>
        <v>-8.5632585281455899E-16</v>
      </c>
      <c r="Y291" s="151">
        <f t="shared" si="121"/>
        <v>1.4289500782457955E-15</v>
      </c>
      <c r="Z291" s="132"/>
    </row>
    <row r="292" spans="2:26" s="64" customFormat="1" hidden="1" x14ac:dyDescent="0.2">
      <c r="B292" s="78" t="s">
        <v>111</v>
      </c>
      <c r="C292" s="153">
        <f t="shared" ref="C292:Y292" si="122">C291/C270</f>
        <v>0</v>
      </c>
      <c r="D292" s="153">
        <f t="shared" si="122"/>
        <v>0</v>
      </c>
      <c r="E292" s="153">
        <f t="shared" si="122"/>
        <v>0</v>
      </c>
      <c r="F292" s="153">
        <f t="shared" si="122"/>
        <v>0</v>
      </c>
      <c r="G292" s="153">
        <f t="shared" si="122"/>
        <v>0</v>
      </c>
      <c r="H292" s="153">
        <f t="shared" si="122"/>
        <v>-9.0208872782033178E-17</v>
      </c>
      <c r="I292" s="153">
        <f t="shared" si="122"/>
        <v>3.4577173640273814E-16</v>
      </c>
      <c r="J292" s="153">
        <f t="shared" si="122"/>
        <v>-1.6879923409259368E-16</v>
      </c>
      <c r="K292" s="153">
        <f t="shared" si="122"/>
        <v>5.7729477369988336E-16</v>
      </c>
      <c r="L292" s="153">
        <f t="shared" si="122"/>
        <v>1.6101257795886518E-16</v>
      </c>
      <c r="M292" s="153">
        <f t="shared" si="122"/>
        <v>0</v>
      </c>
      <c r="N292" s="153">
        <f t="shared" si="122"/>
        <v>-7.8352096955440071E-17</v>
      </c>
      <c r="O292" s="153">
        <f t="shared" si="122"/>
        <v>-7.4671516465589324E-17</v>
      </c>
      <c r="P292" s="153">
        <f t="shared" si="122"/>
        <v>2.1851575079030506E-16</v>
      </c>
      <c r="Q292" s="153">
        <f t="shared" si="122"/>
        <v>-7.1047249415933739E-17</v>
      </c>
      <c r="R292" s="153">
        <f t="shared" si="122"/>
        <v>6.9296739524271855E-17</v>
      </c>
      <c r="S292" s="153">
        <f t="shared" si="122"/>
        <v>0</v>
      </c>
      <c r="T292" s="153">
        <f t="shared" si="122"/>
        <v>-2.0726552328064362E-16</v>
      </c>
      <c r="U292" s="153">
        <f t="shared" si="122"/>
        <v>3.10439042222251E-16</v>
      </c>
      <c r="V292" s="153">
        <f t="shared" si="122"/>
        <v>3.3611008901154873E-17</v>
      </c>
      <c r="W292" s="153">
        <f t="shared" si="122"/>
        <v>3.2750618756760262E-17</v>
      </c>
      <c r="X292" s="153">
        <f t="shared" si="122"/>
        <v>-9.5734666908180392E-17</v>
      </c>
      <c r="Y292" s="153">
        <f t="shared" si="122"/>
        <v>1.5546664054283901E-16</v>
      </c>
      <c r="Z292" s="132"/>
    </row>
    <row r="293" spans="2:26" s="64" customFormat="1" hidden="1" x14ac:dyDescent="0.2">
      <c r="B293" s="78"/>
      <c r="C293" s="153"/>
      <c r="D293" s="153"/>
      <c r="E293" s="153"/>
      <c r="F293" s="153"/>
      <c r="G293" s="153"/>
      <c r="H293" s="153"/>
      <c r="I293" s="153"/>
      <c r="J293" s="153"/>
      <c r="K293" s="153"/>
      <c r="L293" s="153"/>
      <c r="M293" s="155"/>
      <c r="N293" s="153"/>
      <c r="O293" s="153"/>
      <c r="P293" s="153"/>
      <c r="Q293" s="153"/>
      <c r="R293" s="153"/>
      <c r="S293" s="153"/>
      <c r="T293" s="153"/>
      <c r="U293" s="153"/>
      <c r="V293" s="153"/>
      <c r="W293" s="153"/>
      <c r="X293" s="153"/>
      <c r="Y293" s="153"/>
      <c r="Z293" s="132"/>
    </row>
    <row r="294" spans="2:26" s="64" customFormat="1" hidden="1" x14ac:dyDescent="0.2">
      <c r="B294" s="78" t="s">
        <v>119</v>
      </c>
      <c r="C294" s="155">
        <f t="shared" ref="C294:Y294" si="123">C285*C277</f>
        <v>0</v>
      </c>
      <c r="D294" s="155">
        <f t="shared" si="123"/>
        <v>0</v>
      </c>
      <c r="E294" s="155">
        <f t="shared" si="123"/>
        <v>0</v>
      </c>
      <c r="F294" s="155">
        <f t="shared" si="123"/>
        <v>0</v>
      </c>
      <c r="G294" s="155">
        <f t="shared" si="123"/>
        <v>0</v>
      </c>
      <c r="H294" s="155">
        <f t="shared" si="123"/>
        <v>0</v>
      </c>
      <c r="I294" s="155">
        <f t="shared" si="123"/>
        <v>0</v>
      </c>
      <c r="J294" s="157">
        <f t="shared" si="123"/>
        <v>0</v>
      </c>
      <c r="K294" s="155">
        <f t="shared" si="123"/>
        <v>0</v>
      </c>
      <c r="L294" s="155">
        <f t="shared" si="123"/>
        <v>0</v>
      </c>
      <c r="M294" s="155">
        <f t="shared" si="123"/>
        <v>0</v>
      </c>
      <c r="N294" s="155">
        <f t="shared" si="123"/>
        <v>0</v>
      </c>
      <c r="O294" s="155">
        <f t="shared" si="123"/>
        <v>0</v>
      </c>
      <c r="P294" s="155">
        <f t="shared" si="123"/>
        <v>0</v>
      </c>
      <c r="Q294" s="155">
        <f t="shared" si="123"/>
        <v>0</v>
      </c>
      <c r="R294" s="155">
        <f t="shared" si="123"/>
        <v>0</v>
      </c>
      <c r="S294" s="155">
        <f t="shared" si="123"/>
        <v>0</v>
      </c>
      <c r="T294" s="155">
        <f t="shared" si="123"/>
        <v>0</v>
      </c>
      <c r="U294" s="155">
        <f t="shared" si="123"/>
        <v>0</v>
      </c>
      <c r="V294" s="155">
        <f t="shared" si="123"/>
        <v>0</v>
      </c>
      <c r="W294" s="155">
        <f t="shared" si="123"/>
        <v>0</v>
      </c>
      <c r="X294" s="155">
        <f t="shared" si="123"/>
        <v>0</v>
      </c>
      <c r="Y294" s="155">
        <f t="shared" si="123"/>
        <v>0</v>
      </c>
      <c r="Z294" s="132"/>
    </row>
    <row r="295" spans="2:26" s="64" customFormat="1" hidden="1" x14ac:dyDescent="0.2">
      <c r="B295" s="78" t="s">
        <v>120</v>
      </c>
      <c r="C295" s="147">
        <f t="shared" ref="C295:Y295" si="124">-C294/((C217+C223)*12)</f>
        <v>0</v>
      </c>
      <c r="D295" s="147">
        <f t="shared" si="124"/>
        <v>0</v>
      </c>
      <c r="E295" s="147">
        <f t="shared" si="124"/>
        <v>0</v>
      </c>
      <c r="F295" s="147">
        <f t="shared" si="124"/>
        <v>0</v>
      </c>
      <c r="G295" s="147">
        <f t="shared" si="124"/>
        <v>0</v>
      </c>
      <c r="H295" s="147">
        <f t="shared" si="124"/>
        <v>0</v>
      </c>
      <c r="I295" s="147">
        <f t="shared" si="124"/>
        <v>0</v>
      </c>
      <c r="J295" s="147">
        <f t="shared" si="124"/>
        <v>0</v>
      </c>
      <c r="K295" s="147">
        <f t="shared" si="124"/>
        <v>0</v>
      </c>
      <c r="L295" s="147">
        <f t="shared" si="124"/>
        <v>0</v>
      </c>
      <c r="M295" s="147">
        <f t="shared" si="124"/>
        <v>0</v>
      </c>
      <c r="N295" s="147">
        <f t="shared" si="124"/>
        <v>0</v>
      </c>
      <c r="O295" s="147">
        <f t="shared" si="124"/>
        <v>0</v>
      </c>
      <c r="P295" s="147">
        <f t="shared" si="124"/>
        <v>0</v>
      </c>
      <c r="Q295" s="147">
        <f t="shared" si="124"/>
        <v>0</v>
      </c>
      <c r="R295" s="147">
        <f t="shared" si="124"/>
        <v>0</v>
      </c>
      <c r="S295" s="147">
        <f t="shared" si="124"/>
        <v>0</v>
      </c>
      <c r="T295" s="147">
        <f t="shared" si="124"/>
        <v>0</v>
      </c>
      <c r="U295" s="147">
        <f t="shared" si="124"/>
        <v>0</v>
      </c>
      <c r="V295" s="147">
        <f t="shared" si="124"/>
        <v>0</v>
      </c>
      <c r="W295" s="147">
        <f t="shared" si="124"/>
        <v>0</v>
      </c>
      <c r="X295" s="147">
        <f t="shared" si="124"/>
        <v>0</v>
      </c>
      <c r="Y295" s="147">
        <f t="shared" si="124"/>
        <v>0</v>
      </c>
      <c r="Z295" s="132"/>
    </row>
    <row r="296" spans="2:26" s="64" customFormat="1" hidden="1" x14ac:dyDescent="0.2">
      <c r="B296" s="78" t="s">
        <v>121</v>
      </c>
      <c r="C296" s="156">
        <f t="shared" ref="C296:Y296" si="125">C285-C294</f>
        <v>0</v>
      </c>
      <c r="D296" s="156">
        <f t="shared" si="125"/>
        <v>0</v>
      </c>
      <c r="E296" s="156">
        <f t="shared" si="125"/>
        <v>0</v>
      </c>
      <c r="F296" s="156">
        <f t="shared" si="125"/>
        <v>0</v>
      </c>
      <c r="G296" s="156">
        <f t="shared" si="125"/>
        <v>0</v>
      </c>
      <c r="H296" s="156">
        <f t="shared" si="125"/>
        <v>0</v>
      </c>
      <c r="I296" s="156">
        <f t="shared" si="125"/>
        <v>0</v>
      </c>
      <c r="J296" s="156">
        <f t="shared" si="125"/>
        <v>0</v>
      </c>
      <c r="K296" s="156">
        <f t="shared" si="125"/>
        <v>0</v>
      </c>
      <c r="L296" s="156">
        <f t="shared" si="125"/>
        <v>0</v>
      </c>
      <c r="M296" s="156">
        <f t="shared" si="125"/>
        <v>0</v>
      </c>
      <c r="N296" s="156">
        <f t="shared" si="125"/>
        <v>0</v>
      </c>
      <c r="O296" s="156">
        <f t="shared" si="125"/>
        <v>0</v>
      </c>
      <c r="P296" s="156">
        <f t="shared" si="125"/>
        <v>0</v>
      </c>
      <c r="Q296" s="156">
        <f t="shared" si="125"/>
        <v>0</v>
      </c>
      <c r="R296" s="156">
        <f t="shared" si="125"/>
        <v>0</v>
      </c>
      <c r="S296" s="156">
        <f t="shared" si="125"/>
        <v>0</v>
      </c>
      <c r="T296" s="156">
        <f t="shared" si="125"/>
        <v>0</v>
      </c>
      <c r="U296" s="156">
        <f t="shared" si="125"/>
        <v>0</v>
      </c>
      <c r="V296" s="156">
        <f t="shared" si="125"/>
        <v>0</v>
      </c>
      <c r="W296" s="156">
        <f t="shared" si="125"/>
        <v>0</v>
      </c>
      <c r="X296" s="156">
        <f t="shared" si="125"/>
        <v>0</v>
      </c>
      <c r="Y296" s="156">
        <f t="shared" si="125"/>
        <v>0</v>
      </c>
      <c r="Z296" s="132"/>
    </row>
    <row r="297" spans="2:26" s="64" customFormat="1" hidden="1" x14ac:dyDescent="0.2">
      <c r="B297" s="78" t="s">
        <v>122</v>
      </c>
      <c r="C297" s="147">
        <f t="shared" ref="C297:Y297" si="126">-C296/((C217*C221*12)+(C223*C227*12))</f>
        <v>0</v>
      </c>
      <c r="D297" s="147">
        <f t="shared" si="126"/>
        <v>0</v>
      </c>
      <c r="E297" s="147">
        <f t="shared" si="126"/>
        <v>0</v>
      </c>
      <c r="F297" s="147">
        <f t="shared" si="126"/>
        <v>0</v>
      </c>
      <c r="G297" s="147">
        <f t="shared" si="126"/>
        <v>0</v>
      </c>
      <c r="H297" s="147">
        <f t="shared" si="126"/>
        <v>0</v>
      </c>
      <c r="I297" s="147">
        <f t="shared" si="126"/>
        <v>0</v>
      </c>
      <c r="J297" s="147">
        <f t="shared" si="126"/>
        <v>0</v>
      </c>
      <c r="K297" s="147">
        <f t="shared" si="126"/>
        <v>0</v>
      </c>
      <c r="L297" s="147">
        <f t="shared" si="126"/>
        <v>0</v>
      </c>
      <c r="M297" s="147">
        <f t="shared" si="126"/>
        <v>0</v>
      </c>
      <c r="N297" s="147">
        <f t="shared" si="126"/>
        <v>0</v>
      </c>
      <c r="O297" s="147">
        <f t="shared" si="126"/>
        <v>0</v>
      </c>
      <c r="P297" s="147">
        <f t="shared" si="126"/>
        <v>0</v>
      </c>
      <c r="Q297" s="147">
        <f t="shared" si="126"/>
        <v>0</v>
      </c>
      <c r="R297" s="147">
        <f t="shared" si="126"/>
        <v>0</v>
      </c>
      <c r="S297" s="147">
        <f t="shared" si="126"/>
        <v>0</v>
      </c>
      <c r="T297" s="147">
        <f t="shared" si="126"/>
        <v>0</v>
      </c>
      <c r="U297" s="147">
        <f t="shared" si="126"/>
        <v>0</v>
      </c>
      <c r="V297" s="147">
        <f t="shared" si="126"/>
        <v>0</v>
      </c>
      <c r="W297" s="147">
        <f t="shared" si="126"/>
        <v>0</v>
      </c>
      <c r="X297" s="147">
        <f t="shared" si="126"/>
        <v>0</v>
      </c>
      <c r="Y297" s="147">
        <f t="shared" si="126"/>
        <v>0</v>
      </c>
      <c r="Z297" s="132"/>
    </row>
    <row r="298" spans="2:26" s="64" customFormat="1" hidden="1" x14ac:dyDescent="0.2">
      <c r="B298" s="78"/>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132"/>
    </row>
    <row r="299" spans="2:26" s="64" customFormat="1" hidden="1" x14ac:dyDescent="0.2">
      <c r="B299" s="78" t="s">
        <v>183</v>
      </c>
      <c r="C299" s="151">
        <f t="shared" ref="C299:Y299" si="127">IF(C269+C288+C295&gt;=initial_base_charge,C269+C288+C295,initial_base_charge)</f>
        <v>12.34</v>
      </c>
      <c r="D299" s="151">
        <f>IF(D269+D288+D295&gt;=initial_base_charge,D269+D288+D295,initial_base_charge)</f>
        <v>12.34</v>
      </c>
      <c r="E299" s="151">
        <f t="shared" si="127"/>
        <v>12.34</v>
      </c>
      <c r="F299" s="151">
        <f t="shared" si="127"/>
        <v>12.34</v>
      </c>
      <c r="G299" s="151">
        <f t="shared" si="127"/>
        <v>12.34</v>
      </c>
      <c r="H299" s="151">
        <f t="shared" si="127"/>
        <v>13.298248167091934</v>
      </c>
      <c r="I299" s="151">
        <f t="shared" si="127"/>
        <v>13.919647469219969</v>
      </c>
      <c r="J299" s="151">
        <f t="shared" si="127"/>
        <v>14.29830525267843</v>
      </c>
      <c r="K299" s="151">
        <f t="shared" si="127"/>
        <v>14.673903876255475</v>
      </c>
      <c r="L299" s="151">
        <f t="shared" si="127"/>
        <v>15.072602061090567</v>
      </c>
      <c r="M299" s="151">
        <f t="shared" si="127"/>
        <v>15.072602061090567</v>
      </c>
      <c r="N299" s="151">
        <f t="shared" si="127"/>
        <v>15.565725942965168</v>
      </c>
      <c r="O299" s="151">
        <f t="shared" si="127"/>
        <v>16.371692195522595</v>
      </c>
      <c r="P299" s="151">
        <f t="shared" si="127"/>
        <v>16.821583723628528</v>
      </c>
      <c r="Q299" s="151">
        <f t="shared" si="127"/>
        <v>17.282713536924</v>
      </c>
      <c r="R299" s="151">
        <f t="shared" si="127"/>
        <v>17.755296693569054</v>
      </c>
      <c r="S299" s="151">
        <f t="shared" si="127"/>
        <v>17.755296693569054</v>
      </c>
      <c r="T299" s="151">
        <f t="shared" si="127"/>
        <v>17.875121789420312</v>
      </c>
      <c r="U299" s="151">
        <f t="shared" si="127"/>
        <v>17.931764468016922</v>
      </c>
      <c r="V299" s="151">
        <f t="shared" si="127"/>
        <v>18.431342954570532</v>
      </c>
      <c r="W299" s="151">
        <f t="shared" si="127"/>
        <v>18.943059010843754</v>
      </c>
      <c r="X299" s="151">
        <f t="shared" si="127"/>
        <v>19.46712986096734</v>
      </c>
      <c r="Y299" s="151">
        <f t="shared" si="127"/>
        <v>20.003774184516121</v>
      </c>
      <c r="Z299" s="132"/>
    </row>
    <row r="300" spans="2:26" s="64" customFormat="1" hidden="1" x14ac:dyDescent="0.2">
      <c r="B300" s="78" t="s">
        <v>184</v>
      </c>
      <c r="C300" s="151">
        <f t="shared" ref="C300:Y300" si="128">IF(C270+C291+C297&gt;=initial_rate,C270+C291+C297,initial_rate)</f>
        <v>5.67</v>
      </c>
      <c r="D300" s="151">
        <f t="shared" si="128"/>
        <v>5.67</v>
      </c>
      <c r="E300" s="151">
        <f t="shared" si="128"/>
        <v>5.67</v>
      </c>
      <c r="F300" s="151">
        <f t="shared" si="128"/>
        <v>5.67</v>
      </c>
      <c r="G300" s="151">
        <f t="shared" si="128"/>
        <v>5.67</v>
      </c>
      <c r="H300" s="151">
        <f t="shared" si="128"/>
        <v>6.1102971723996164</v>
      </c>
      <c r="I300" s="151">
        <f t="shared" si="128"/>
        <v>6.3958185697307304</v>
      </c>
      <c r="J300" s="151">
        <f t="shared" si="128"/>
        <v>6.5698047635888726</v>
      </c>
      <c r="K300" s="151">
        <f t="shared" si="128"/>
        <v>6.7423853304998804</v>
      </c>
      <c r="L300" s="151">
        <f t="shared" si="128"/>
        <v>6.9255797152660863</v>
      </c>
      <c r="M300" s="151">
        <f t="shared" si="128"/>
        <v>6.9255797152660863</v>
      </c>
      <c r="N300" s="151">
        <f t="shared" si="128"/>
        <v>7.1521609478616286</v>
      </c>
      <c r="O300" s="151">
        <f t="shared" si="128"/>
        <v>7.522487418850333</v>
      </c>
      <c r="P300" s="151">
        <f t="shared" si="128"/>
        <v>7.7292041906785869</v>
      </c>
      <c r="Q300" s="151">
        <f t="shared" si="128"/>
        <v>7.9410847450858242</v>
      </c>
      <c r="R300" s="151">
        <f t="shared" si="128"/>
        <v>8.1582278972882101</v>
      </c>
      <c r="S300" s="151">
        <f t="shared" si="128"/>
        <v>8.1582278972882101</v>
      </c>
      <c r="T300" s="151">
        <f t="shared" si="128"/>
        <v>8.2132852954629776</v>
      </c>
      <c r="U300" s="151">
        <f t="shared" si="128"/>
        <v>8.2393115505393766</v>
      </c>
      <c r="V300" s="151">
        <f t="shared" si="128"/>
        <v>8.4688585536802972</v>
      </c>
      <c r="W300" s="151">
        <f t="shared" si="128"/>
        <v>8.7039825438803913</v>
      </c>
      <c r="X300" s="151">
        <f t="shared" si="128"/>
        <v>8.9447833315789929</v>
      </c>
      <c r="Y300" s="151">
        <f t="shared" si="128"/>
        <v>9.1913613959648597</v>
      </c>
      <c r="Z300" s="132"/>
    </row>
    <row r="301" spans="2:26" s="64" customFormat="1" hidden="1" x14ac:dyDescent="0.2">
      <c r="B301" s="78"/>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32"/>
    </row>
    <row r="302" spans="2:26" s="64" customFormat="1" hidden="1" x14ac:dyDescent="0.2">
      <c r="B302" s="78" t="s">
        <v>185</v>
      </c>
      <c r="C302" s="151">
        <f t="shared" ref="C302:Y302" si="129">C299-C240</f>
        <v>0</v>
      </c>
      <c r="D302" s="151">
        <f t="shared" si="129"/>
        <v>0</v>
      </c>
      <c r="E302" s="151">
        <f t="shared" si="129"/>
        <v>0</v>
      </c>
      <c r="F302" s="151">
        <f t="shared" si="129"/>
        <v>0</v>
      </c>
      <c r="G302" s="151">
        <f t="shared" si="129"/>
        <v>0</v>
      </c>
      <c r="H302" s="151">
        <f t="shared" si="129"/>
        <v>0.95824816709193428</v>
      </c>
      <c r="I302" s="151">
        <f t="shared" si="129"/>
        <v>0.62139930212803485</v>
      </c>
      <c r="J302" s="151">
        <f t="shared" si="129"/>
        <v>0.37865778345846124</v>
      </c>
      <c r="K302" s="151">
        <f t="shared" si="129"/>
        <v>0.37559862357704432</v>
      </c>
      <c r="L302" s="151">
        <f t="shared" si="129"/>
        <v>0.39869818483509256</v>
      </c>
      <c r="M302" s="151">
        <f t="shared" si="129"/>
        <v>0</v>
      </c>
      <c r="N302" s="151">
        <f t="shared" si="129"/>
        <v>0.49312388187460066</v>
      </c>
      <c r="O302" s="151">
        <f t="shared" si="129"/>
        <v>0.80596625255742715</v>
      </c>
      <c r="P302" s="151">
        <f t="shared" si="129"/>
        <v>0.44989152810593325</v>
      </c>
      <c r="Q302" s="151">
        <f t="shared" si="129"/>
        <v>0.46112981329547154</v>
      </c>
      <c r="R302" s="151">
        <f t="shared" si="129"/>
        <v>0.47258315664505446</v>
      </c>
      <c r="S302" s="151">
        <f t="shared" si="129"/>
        <v>0</v>
      </c>
      <c r="T302" s="151">
        <f t="shared" si="129"/>
        <v>0.11982509585125811</v>
      </c>
      <c r="U302" s="151">
        <f t="shared" si="129"/>
        <v>5.6642678596610097E-2</v>
      </c>
      <c r="V302" s="151">
        <f t="shared" si="129"/>
        <v>0.49957848655360948</v>
      </c>
      <c r="W302" s="151">
        <f t="shared" si="129"/>
        <v>0.51171605627322236</v>
      </c>
      <c r="X302" s="151">
        <f t="shared" si="129"/>
        <v>0.52407085012358579</v>
      </c>
      <c r="Y302" s="151">
        <f t="shared" si="129"/>
        <v>0.53664432354878144</v>
      </c>
      <c r="Z302" s="132"/>
    </row>
    <row r="303" spans="2:26" s="64" customFormat="1" hidden="1" x14ac:dyDescent="0.2">
      <c r="B303" s="78" t="s">
        <v>186</v>
      </c>
      <c r="C303" s="151">
        <f t="shared" ref="C303:Y303" si="130">C300-C242</f>
        <v>0</v>
      </c>
      <c r="D303" s="151">
        <f t="shared" si="130"/>
        <v>0</v>
      </c>
      <c r="E303" s="151">
        <f t="shared" si="130"/>
        <v>0</v>
      </c>
      <c r="F303" s="151">
        <f t="shared" si="130"/>
        <v>0</v>
      </c>
      <c r="G303" s="151">
        <f t="shared" si="130"/>
        <v>0</v>
      </c>
      <c r="H303" s="151">
        <f t="shared" si="130"/>
        <v>0.44029717239961652</v>
      </c>
      <c r="I303" s="151">
        <f t="shared" si="130"/>
        <v>0.28552139733111392</v>
      </c>
      <c r="J303" s="151">
        <f t="shared" si="130"/>
        <v>0.17398619385814218</v>
      </c>
      <c r="K303" s="151">
        <f t="shared" si="130"/>
        <v>0.17258056691100787</v>
      </c>
      <c r="L303" s="151">
        <f t="shared" si="130"/>
        <v>0.18319438476620586</v>
      </c>
      <c r="M303" s="151">
        <f t="shared" si="130"/>
        <v>0</v>
      </c>
      <c r="N303" s="151">
        <f t="shared" si="130"/>
        <v>0.2265812325955423</v>
      </c>
      <c r="O303" s="151">
        <f t="shared" si="130"/>
        <v>0.37032647098870441</v>
      </c>
      <c r="P303" s="151">
        <f t="shared" si="130"/>
        <v>0.20671677182825388</v>
      </c>
      <c r="Q303" s="151">
        <f t="shared" si="130"/>
        <v>0.2118805544072373</v>
      </c>
      <c r="R303" s="151">
        <f t="shared" si="130"/>
        <v>0.21714315220238589</v>
      </c>
      <c r="S303" s="151">
        <f t="shared" si="130"/>
        <v>0</v>
      </c>
      <c r="T303" s="151">
        <f t="shared" si="130"/>
        <v>5.5057398174767513E-2</v>
      </c>
      <c r="U303" s="151">
        <f t="shared" si="130"/>
        <v>2.6026255076398996E-2</v>
      </c>
      <c r="V303" s="151">
        <f t="shared" si="130"/>
        <v>0.22954700314092058</v>
      </c>
      <c r="W303" s="151">
        <f t="shared" si="130"/>
        <v>0.23512399020009411</v>
      </c>
      <c r="X303" s="151">
        <f t="shared" si="130"/>
        <v>0.24080078769860158</v>
      </c>
      <c r="Y303" s="151">
        <f t="shared" si="130"/>
        <v>0.24657806438586682</v>
      </c>
      <c r="Z303" s="132"/>
    </row>
    <row r="304" spans="2:26" s="64" customFormat="1" hidden="1" x14ac:dyDescent="0.2">
      <c r="B304" s="78"/>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32"/>
    </row>
    <row r="305" spans="2:26" s="64" customFormat="1" hidden="1" x14ac:dyDescent="0.2">
      <c r="B305" s="256" t="s">
        <v>145</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32"/>
    </row>
    <row r="306" spans="2:26" s="64" customFormat="1" hidden="1" x14ac:dyDescent="0.2">
      <c r="B306" s="144" t="s">
        <v>146</v>
      </c>
      <c r="C306" s="151">
        <v>0</v>
      </c>
      <c r="D306" s="151">
        <f>D302+E302*D233+D234*F302</f>
        <v>0</v>
      </c>
      <c r="E306" s="151">
        <f>E302*E233+E234*F302+E234*G302</f>
        <v>0</v>
      </c>
      <c r="F306" s="151">
        <f t="shared" ref="F306:W306" si="131">SUM(F302:H302)*F234</f>
        <v>0.32267052830129017</v>
      </c>
      <c r="G306" s="151">
        <f t="shared" si="131"/>
        <v>0.53191427649693412</v>
      </c>
      <c r="H306" s="151">
        <f t="shared" si="131"/>
        <v>0.65941986760547455</v>
      </c>
      <c r="I306" s="151">
        <f t="shared" si="131"/>
        <v>0.46322454387152096</v>
      </c>
      <c r="J306" s="151">
        <f t="shared" si="131"/>
        <v>0.38823454794825479</v>
      </c>
      <c r="K306" s="151">
        <f t="shared" si="131"/>
        <v>0.26072916527511963</v>
      </c>
      <c r="L306" s="151">
        <f t="shared" si="131"/>
        <v>0.30030359301395104</v>
      </c>
      <c r="M306" s="151">
        <f t="shared" si="131"/>
        <v>0.43744329930511616</v>
      </c>
      <c r="N306" s="151">
        <f t="shared" si="131"/>
        <v>0.58893573865128179</v>
      </c>
      <c r="O306" s="151">
        <f t="shared" si="131"/>
        <v>0.57816258132731069</v>
      </c>
      <c r="P306" s="151">
        <f t="shared" si="131"/>
        <v>0.46590241218819745</v>
      </c>
      <c r="Q306" s="151">
        <f t="shared" si="131"/>
        <v>0.31441014856334021</v>
      </c>
      <c r="R306" s="151">
        <f t="shared" si="131"/>
        <v>0.19948233120300149</v>
      </c>
      <c r="S306" s="151">
        <f t="shared" si="131"/>
        <v>5.9422225710142967E-2</v>
      </c>
      <c r="T306" s="151">
        <f t="shared" si="131"/>
        <v>0.22764603612277348</v>
      </c>
      <c r="U306" s="151">
        <f t="shared" si="131"/>
        <v>0.35960818858669491</v>
      </c>
      <c r="V306" s="151">
        <f t="shared" si="131"/>
        <v>0.51700622015760334</v>
      </c>
      <c r="W306" s="151">
        <f t="shared" si="131"/>
        <v>0.52948767277175335</v>
      </c>
      <c r="X306" s="151">
        <f>SUM(X302:Y302)*X234</f>
        <v>0.53305670810324479</v>
      </c>
      <c r="Y306" s="151">
        <f>SUM(Y302:Y302)*Y234</f>
        <v>0.53664432354878144</v>
      </c>
      <c r="Z306" s="132"/>
    </row>
    <row r="307" spans="2:26" s="64" customFormat="1" hidden="1" x14ac:dyDescent="0.2">
      <c r="B307" s="64" t="s">
        <v>143</v>
      </c>
      <c r="C307" s="154">
        <v>0</v>
      </c>
      <c r="D307" s="151">
        <f>D303+E303*D236+D237*F303</f>
        <v>0</v>
      </c>
      <c r="E307" s="151">
        <f>E303*E236+E237*F303+E237*G303</f>
        <v>0</v>
      </c>
      <c r="F307" s="151">
        <f t="shared" ref="F307:W307" si="132">SUM(F303:H303)*F237</f>
        <v>0.14550483043697943</v>
      </c>
      <c r="G307" s="151">
        <f t="shared" si="132"/>
        <v>0.23987248305801281</v>
      </c>
      <c r="H307" s="151">
        <f t="shared" si="132"/>
        <v>0.29738700656073319</v>
      </c>
      <c r="I307" s="151">
        <f t="shared" si="132"/>
        <v>0.20891672805388523</v>
      </c>
      <c r="J307" s="151">
        <f t="shared" si="132"/>
        <v>0.17510479847091642</v>
      </c>
      <c r="K307" s="151">
        <f t="shared" si="132"/>
        <v>0.1176024120547892</v>
      </c>
      <c r="L307" s="151">
        <f t="shared" si="132"/>
        <v>0.1354598006758119</v>
      </c>
      <c r="M307" s="151">
        <f t="shared" si="132"/>
        <v>0.19733108868910321</v>
      </c>
      <c r="N307" s="151">
        <f t="shared" si="132"/>
        <v>0.26568439867913141</v>
      </c>
      <c r="O307" s="151">
        <f t="shared" si="132"/>
        <v>0.26083934026688754</v>
      </c>
      <c r="P307" s="151">
        <f t="shared" si="132"/>
        <v>0.2102052792904516</v>
      </c>
      <c r="Q307" s="151">
        <f t="shared" si="132"/>
        <v>0.14186372246432141</v>
      </c>
      <c r="R307" s="151">
        <f t="shared" si="132"/>
        <v>9.0013150600281588E-2</v>
      </c>
      <c r="S307" s="151">
        <f t="shared" si="132"/>
        <v>2.6814998761608495E-2</v>
      </c>
      <c r="T307" s="151">
        <f t="shared" si="132"/>
        <v>0.10273464220914878</v>
      </c>
      <c r="U307" s="151">
        <f t="shared" si="132"/>
        <v>0.16229867349784635</v>
      </c>
      <c r="V307" s="151">
        <f t="shared" si="132"/>
        <v>0.2333513816067031</v>
      </c>
      <c r="W307" s="151">
        <f t="shared" si="132"/>
        <v>0.2390013280776333</v>
      </c>
      <c r="X307" s="151">
        <f>SUM(X303:Y303)*X237</f>
        <v>0.24276372165378454</v>
      </c>
      <c r="Y307" s="151">
        <f>SUM(Y303:Y303)*Y237</f>
        <v>0.24657806438586682</v>
      </c>
      <c r="Z307" s="132"/>
    </row>
    <row r="308" spans="2:26" s="64" customFormat="1" hidden="1" x14ac:dyDescent="0.2">
      <c r="B308" s="14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32"/>
    </row>
    <row r="309" spans="2:26" s="64" customFormat="1" hidden="1" x14ac:dyDescent="0.2">
      <c r="B309" s="257" t="s">
        <v>187</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32"/>
    </row>
    <row r="310" spans="2:26" s="64" customFormat="1" hidden="1" x14ac:dyDescent="0.2">
      <c r="B310" s="64" t="s">
        <v>175</v>
      </c>
      <c r="C310" s="154">
        <f>initial_base_charge+C306</f>
        <v>12.34</v>
      </c>
      <c r="D310" s="154">
        <f>C339+D306</f>
        <v>12.34</v>
      </c>
      <c r="E310" s="154">
        <f t="shared" ref="E310:Y310" si="133">D339+E306</f>
        <v>12.34</v>
      </c>
      <c r="F310" s="154">
        <f>E339+F306</f>
        <v>12.662670528301289</v>
      </c>
      <c r="G310" s="154">
        <f t="shared" si="133"/>
        <v>13.194584804798223</v>
      </c>
      <c r="H310" s="154">
        <f>G339+H306</f>
        <v>13.854004672403699</v>
      </c>
      <c r="I310" s="154">
        <f t="shared" si="133"/>
        <v>14.317229216275219</v>
      </c>
      <c r="J310" s="154">
        <f t="shared" si="133"/>
        <v>14.705463764223474</v>
      </c>
      <c r="K310" s="154">
        <f t="shared" si="133"/>
        <v>14.966192929498593</v>
      </c>
      <c r="L310" s="154">
        <f t="shared" si="133"/>
        <v>15.266496522512544</v>
      </c>
      <c r="M310" s="154">
        <f t="shared" si="133"/>
        <v>15.703939821817659</v>
      </c>
      <c r="N310" s="154">
        <f t="shared" si="133"/>
        <v>16.292875560468943</v>
      </c>
      <c r="O310" s="154">
        <f t="shared" si="133"/>
        <v>16.871038141796255</v>
      </c>
      <c r="P310" s="154">
        <f t="shared" si="133"/>
        <v>17.336940553984451</v>
      </c>
      <c r="Q310" s="154">
        <f t="shared" si="133"/>
        <v>17.651350702547791</v>
      </c>
      <c r="R310" s="154">
        <f t="shared" si="133"/>
        <v>17.850833033750792</v>
      </c>
      <c r="S310" s="154">
        <f t="shared" si="133"/>
        <v>17.910255259460936</v>
      </c>
      <c r="T310" s="154">
        <f t="shared" si="133"/>
        <v>18.13790129558371</v>
      </c>
      <c r="U310" s="154">
        <f t="shared" si="133"/>
        <v>18.497509484170404</v>
      </c>
      <c r="V310" s="154">
        <f t="shared" si="133"/>
        <v>19.014515704328009</v>
      </c>
      <c r="W310" s="154">
        <f t="shared" si="133"/>
        <v>19.544003377099763</v>
      </c>
      <c r="X310" s="154">
        <f t="shared" si="133"/>
        <v>20.077060085203009</v>
      </c>
      <c r="Y310" s="154">
        <f t="shared" si="133"/>
        <v>20.61370440875179</v>
      </c>
      <c r="Z310" s="132"/>
    </row>
    <row r="311" spans="2:26" s="64" customFormat="1" hidden="1" x14ac:dyDescent="0.2">
      <c r="B311" s="144" t="s">
        <v>94</v>
      </c>
      <c r="C311" s="64">
        <f>volume_included_in_base</f>
        <v>2</v>
      </c>
      <c r="D311" s="64">
        <f t="shared" ref="D311:Y311" si="134">D241</f>
        <v>2</v>
      </c>
      <c r="E311" s="64">
        <f t="shared" si="134"/>
        <v>2</v>
      </c>
      <c r="F311" s="64">
        <f t="shared" si="134"/>
        <v>2</v>
      </c>
      <c r="G311" s="64">
        <f t="shared" si="134"/>
        <v>2</v>
      </c>
      <c r="H311" s="64">
        <f t="shared" si="134"/>
        <v>2</v>
      </c>
      <c r="I311" s="64">
        <f t="shared" si="134"/>
        <v>2</v>
      </c>
      <c r="J311" s="64">
        <f t="shared" si="134"/>
        <v>2</v>
      </c>
      <c r="K311" s="64">
        <f t="shared" si="134"/>
        <v>2</v>
      </c>
      <c r="L311" s="64">
        <f t="shared" si="134"/>
        <v>2</v>
      </c>
      <c r="M311" s="64">
        <f t="shared" si="134"/>
        <v>2</v>
      </c>
      <c r="N311" s="64">
        <f t="shared" si="134"/>
        <v>2</v>
      </c>
      <c r="O311" s="64">
        <f t="shared" si="134"/>
        <v>2</v>
      </c>
      <c r="P311" s="64">
        <f t="shared" si="134"/>
        <v>2</v>
      </c>
      <c r="Q311" s="64">
        <f t="shared" si="134"/>
        <v>2</v>
      </c>
      <c r="R311" s="64">
        <f t="shared" si="134"/>
        <v>2</v>
      </c>
      <c r="S311" s="64">
        <f t="shared" si="134"/>
        <v>2</v>
      </c>
      <c r="T311" s="64">
        <f t="shared" si="134"/>
        <v>2</v>
      </c>
      <c r="U311" s="64">
        <f t="shared" si="134"/>
        <v>2</v>
      </c>
      <c r="V311" s="64">
        <f t="shared" si="134"/>
        <v>2</v>
      </c>
      <c r="W311" s="64">
        <f t="shared" si="134"/>
        <v>2</v>
      </c>
      <c r="X311" s="64">
        <f t="shared" si="134"/>
        <v>2</v>
      </c>
      <c r="Y311" s="64">
        <f t="shared" si="134"/>
        <v>2</v>
      </c>
      <c r="Z311" s="132"/>
    </row>
    <row r="312" spans="2:26" s="64" customFormat="1" hidden="1" x14ac:dyDescent="0.2">
      <c r="B312" s="64" t="s">
        <v>176</v>
      </c>
      <c r="C312" s="154">
        <f>initial_rate+C307</f>
        <v>5.67</v>
      </c>
      <c r="D312" s="154">
        <f>C340+D307</f>
        <v>5.67</v>
      </c>
      <c r="E312" s="154">
        <f t="shared" ref="E312:Y312" si="135">D340+E307</f>
        <v>5.67</v>
      </c>
      <c r="F312" s="154">
        <f t="shared" si="135"/>
        <v>5.8155048304369794</v>
      </c>
      <c r="G312" s="154">
        <f t="shared" si="135"/>
        <v>6.0553773134949926</v>
      </c>
      <c r="H312" s="154">
        <f>G340+H307</f>
        <v>6.3527643200557256</v>
      </c>
      <c r="I312" s="154">
        <f t="shared" si="135"/>
        <v>6.5616810481096106</v>
      </c>
      <c r="J312" s="154">
        <f t="shared" si="135"/>
        <v>6.7367858465805268</v>
      </c>
      <c r="K312" s="154">
        <f t="shared" si="135"/>
        <v>6.854388258635316</v>
      </c>
      <c r="L312" s="154">
        <f t="shared" si="135"/>
        <v>6.9898480593111278</v>
      </c>
      <c r="M312" s="154">
        <f t="shared" si="135"/>
        <v>7.1871791480002312</v>
      </c>
      <c r="N312" s="154">
        <f t="shared" si="135"/>
        <v>7.4528635466793629</v>
      </c>
      <c r="O312" s="154">
        <f t="shared" si="135"/>
        <v>7.7137028869462503</v>
      </c>
      <c r="P312" s="154">
        <f t="shared" si="135"/>
        <v>7.9239081662367017</v>
      </c>
      <c r="Q312" s="154">
        <f t="shared" si="135"/>
        <v>8.0657718887010237</v>
      </c>
      <c r="R312" s="154">
        <f t="shared" si="135"/>
        <v>8.1557850393013052</v>
      </c>
      <c r="S312" s="154">
        <f t="shared" si="135"/>
        <v>8.1826000380629136</v>
      </c>
      <c r="T312" s="154">
        <f t="shared" si="135"/>
        <v>8.2853346802720615</v>
      </c>
      <c r="U312" s="154">
        <f t="shared" si="135"/>
        <v>8.4476333537699073</v>
      </c>
      <c r="V312" s="154">
        <f t="shared" si="135"/>
        <v>8.6809847353766099</v>
      </c>
      <c r="W312" s="154">
        <f t="shared" si="135"/>
        <v>8.9199860634542425</v>
      </c>
      <c r="X312" s="154">
        <f t="shared" si="135"/>
        <v>9.1627497851080264</v>
      </c>
      <c r="Y312" s="154">
        <f t="shared" si="135"/>
        <v>9.4093278494938932</v>
      </c>
      <c r="Z312" s="132"/>
    </row>
    <row r="313" spans="2:26" s="64" customFormat="1" hidden="1" x14ac:dyDescent="0.2">
      <c r="B313" s="14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32"/>
    </row>
    <row r="314" spans="2:26" s="64" customFormat="1" hidden="1" x14ac:dyDescent="0.2">
      <c r="B314" s="78" t="s">
        <v>14</v>
      </c>
      <c r="C314" s="87">
        <f>(C217+C223)*C310*12</f>
        <v>1332720</v>
      </c>
      <c r="D314" s="87">
        <f t="shared" ref="D314:Y314" si="136">(D217+D223)*D310*12</f>
        <v>1346343.3599999999</v>
      </c>
      <c r="E314" s="87">
        <f t="shared" si="136"/>
        <v>1360106.50752</v>
      </c>
      <c r="F314" s="87">
        <f t="shared" si="136"/>
        <v>1409938.9882310135</v>
      </c>
      <c r="G314" s="87">
        <f t="shared" si="136"/>
        <v>1484185.4320384529</v>
      </c>
      <c r="H314" s="87">
        <f t="shared" si="136"/>
        <v>1574292.2485816393</v>
      </c>
      <c r="I314" s="87">
        <f t="shared" si="136"/>
        <v>1643564.5526860943</v>
      </c>
      <c r="J314" s="87">
        <f t="shared" si="136"/>
        <v>1705392.8729411862</v>
      </c>
      <c r="K314" s="87">
        <f t="shared" si="136"/>
        <v>1753376.4035299225</v>
      </c>
      <c r="L314" s="87">
        <f t="shared" si="136"/>
        <v>1806847.3835341628</v>
      </c>
      <c r="M314" s="87">
        <f t="shared" si="136"/>
        <v>1877626.2593313465</v>
      </c>
      <c r="N314" s="87">
        <f t="shared" si="136"/>
        <v>1967962.773974932</v>
      </c>
      <c r="O314" s="87">
        <f t="shared" si="136"/>
        <v>2058636.7765931459</v>
      </c>
      <c r="P314" s="87">
        <f t="shared" si="136"/>
        <v>2137122.0830059759</v>
      </c>
      <c r="Q314" s="87">
        <f t="shared" si="136"/>
        <v>2198132.8620939292</v>
      </c>
      <c r="R314" s="87">
        <f t="shared" si="136"/>
        <v>2245710.5438751802</v>
      </c>
      <c r="S314" s="87">
        <f t="shared" si="136"/>
        <v>2276232.0413009794</v>
      </c>
      <c r="T314" s="87">
        <f t="shared" si="136"/>
        <v>2328742.2884035353</v>
      </c>
      <c r="U314" s="87">
        <f t="shared" si="136"/>
        <v>2399205.5932330135</v>
      </c>
      <c r="V314" s="87">
        <f t="shared" si="136"/>
        <v>2491491.7795223361</v>
      </c>
      <c r="W314" s="87">
        <f t="shared" si="136"/>
        <v>2587068.1866833894</v>
      </c>
      <c r="X314" s="87">
        <f t="shared" si="136"/>
        <v>2684817.6523962989</v>
      </c>
      <c r="Y314" s="87">
        <f t="shared" si="136"/>
        <v>2784782.1262451224</v>
      </c>
      <c r="Z314" s="132"/>
    </row>
    <row r="315" spans="2:26" s="64" customFormat="1" hidden="1" x14ac:dyDescent="0.2">
      <c r="B315" s="78" t="s">
        <v>15</v>
      </c>
      <c r="C315" s="87">
        <f>((C217*C221)+(C223*C227))*12*C312</f>
        <v>3538080</v>
      </c>
      <c r="D315" s="87">
        <f>((D217*D221)+(D223*D227))*12*D312</f>
        <v>3507189.84</v>
      </c>
      <c r="E315" s="87">
        <f t="shared" ref="E315:Y315" si="137">((E217*E221)+(E223*E227))*12*E312</f>
        <v>3476721.1197599997</v>
      </c>
      <c r="F315" s="87">
        <f t="shared" si="137"/>
        <v>3535120.5189455925</v>
      </c>
      <c r="G315" s="87">
        <f t="shared" si="137"/>
        <v>3649286.188202187</v>
      </c>
      <c r="H315" s="87">
        <f t="shared" si="137"/>
        <v>3795768.8703072136</v>
      </c>
      <c r="I315" s="87">
        <f t="shared" si="137"/>
        <v>3887257.6093431842</v>
      </c>
      <c r="J315" s="87">
        <f t="shared" si="137"/>
        <v>3957250.4059568397</v>
      </c>
      <c r="K315" s="87">
        <f t="shared" si="137"/>
        <v>3992491.3578843777</v>
      </c>
      <c r="L315" s="87">
        <f t="shared" si="137"/>
        <v>4037382.9647903657</v>
      </c>
      <c r="M315" s="87">
        <f t="shared" si="137"/>
        <v>4116902.4354074197</v>
      </c>
      <c r="N315" s="87">
        <f t="shared" si="137"/>
        <v>4233881.3022315782</v>
      </c>
      <c r="O315" s="87">
        <f t="shared" si="137"/>
        <v>4346161.7053423859</v>
      </c>
      <c r="P315" s="87">
        <f t="shared" si="137"/>
        <v>4428274.1141897049</v>
      </c>
      <c r="Q315" s="87">
        <f t="shared" si="137"/>
        <v>4471140.1196382865</v>
      </c>
      <c r="R315" s="87">
        <f t="shared" si="137"/>
        <v>4484780.2852441762</v>
      </c>
      <c r="S315" s="87">
        <f t="shared" si="137"/>
        <v>4463711.7575209318</v>
      </c>
      <c r="T315" s="87">
        <f t="shared" si="137"/>
        <v>4484058.334007442</v>
      </c>
      <c r="U315" s="87">
        <f t="shared" si="137"/>
        <v>4536074.7275048858</v>
      </c>
      <c r="V315" s="87">
        <f t="shared" si="137"/>
        <v>4625154.7451224998</v>
      </c>
      <c r="W315" s="87">
        <f t="shared" si="137"/>
        <v>4715876.1516328305</v>
      </c>
      <c r="X315" s="87">
        <f t="shared" si="137"/>
        <v>4807224.7413016567</v>
      </c>
      <c r="Y315" s="87">
        <f t="shared" si="137"/>
        <v>4899228.2177691245</v>
      </c>
      <c r="Z315" s="132"/>
    </row>
    <row r="316" spans="2:26" s="64" customFormat="1" hidden="1" x14ac:dyDescent="0.2">
      <c r="B316" s="78" t="s">
        <v>16</v>
      </c>
      <c r="C316" s="88">
        <f>initial_revenue-SUM(C314,C315)</f>
        <v>129200</v>
      </c>
      <c r="D316" s="79">
        <f>$C$316*((D217+D223)/(number_of_residential_customers+number_of_nonresidential_customers))</f>
        <v>130520.7111111111</v>
      </c>
      <c r="E316" s="79">
        <f t="shared" ref="E316:Y316" si="138">$C$316*((E217+E223)/(number_of_residential_customers+number_of_nonresidential_customers))</f>
        <v>131854.97386666667</v>
      </c>
      <c r="F316" s="79">
        <f t="shared" si="138"/>
        <v>133202.92791751112</v>
      </c>
      <c r="G316" s="79">
        <f t="shared" si="138"/>
        <v>134564.71436061012</v>
      </c>
      <c r="H316" s="79">
        <f t="shared" si="138"/>
        <v>135940.4757541072</v>
      </c>
      <c r="I316" s="79">
        <f t="shared" si="138"/>
        <v>137330.356132538</v>
      </c>
      <c r="J316" s="79">
        <f t="shared" si="138"/>
        <v>138734.50102220371</v>
      </c>
      <c r="K316" s="79">
        <f t="shared" si="138"/>
        <v>140153.05745670618</v>
      </c>
      <c r="L316" s="79">
        <f t="shared" si="138"/>
        <v>141586.17399264511</v>
      </c>
      <c r="M316" s="79">
        <f t="shared" si="138"/>
        <v>143034.00072547983</v>
      </c>
      <c r="N316" s="79">
        <f t="shared" si="138"/>
        <v>144496.68930555781</v>
      </c>
      <c r="O316" s="79">
        <f t="shared" si="138"/>
        <v>145974.39295431046</v>
      </c>
      <c r="P316" s="79">
        <f t="shared" si="138"/>
        <v>147467.26648061894</v>
      </c>
      <c r="Q316" s="79">
        <f t="shared" si="138"/>
        <v>148975.46629735176</v>
      </c>
      <c r="R316" s="79">
        <f t="shared" si="138"/>
        <v>150499.15043807501</v>
      </c>
      <c r="S316" s="79">
        <f t="shared" si="138"/>
        <v>152038.47857393845</v>
      </c>
      <c r="T316" s="79">
        <f t="shared" si="138"/>
        <v>153593.61203073835</v>
      </c>
      <c r="U316" s="79">
        <f t="shared" si="138"/>
        <v>155164.71380615898</v>
      </c>
      <c r="V316" s="79">
        <f t="shared" si="138"/>
        <v>156751.94858719519</v>
      </c>
      <c r="W316" s="79">
        <f t="shared" si="138"/>
        <v>158355.48276775741</v>
      </c>
      <c r="X316" s="79">
        <f t="shared" si="138"/>
        <v>159975.48446646158</v>
      </c>
      <c r="Y316" s="79">
        <f t="shared" si="138"/>
        <v>161612.12354460507</v>
      </c>
      <c r="Z316" s="132"/>
    </row>
    <row r="317" spans="2:26" s="64" customFormat="1" hidden="1" x14ac:dyDescent="0.2">
      <c r="B317" s="78" t="s">
        <v>6</v>
      </c>
      <c r="C317" s="79">
        <f>SUM(C314:C316)</f>
        <v>5000000</v>
      </c>
      <c r="D317" s="79">
        <f t="shared" ref="D317:Y317" si="139">SUM(D314:D316)</f>
        <v>4984053.9111111108</v>
      </c>
      <c r="E317" s="79">
        <f t="shared" si="139"/>
        <v>4968682.6011466663</v>
      </c>
      <c r="F317" s="79">
        <f t="shared" si="139"/>
        <v>5078262.4350941172</v>
      </c>
      <c r="G317" s="79">
        <f t="shared" si="139"/>
        <v>5268036.3346012495</v>
      </c>
      <c r="H317" s="79">
        <f t="shared" si="139"/>
        <v>5506001.5946429605</v>
      </c>
      <c r="I317" s="79">
        <f t="shared" si="139"/>
        <v>5668152.5181618165</v>
      </c>
      <c r="J317" s="79">
        <f t="shared" si="139"/>
        <v>5801377.7799202297</v>
      </c>
      <c r="K317" s="79">
        <f t="shared" si="139"/>
        <v>5886020.8188710064</v>
      </c>
      <c r="L317" s="79">
        <f t="shared" si="139"/>
        <v>5985816.522317173</v>
      </c>
      <c r="M317" s="79">
        <f t="shared" si="139"/>
        <v>6137562.695464246</v>
      </c>
      <c r="N317" s="79">
        <f t="shared" si="139"/>
        <v>6346340.7655120678</v>
      </c>
      <c r="O317" s="79">
        <f t="shared" si="139"/>
        <v>6550772.8748898422</v>
      </c>
      <c r="P317" s="79">
        <f t="shared" si="139"/>
        <v>6712863.4636762999</v>
      </c>
      <c r="Q317" s="79">
        <f t="shared" si="139"/>
        <v>6818248.4480295675</v>
      </c>
      <c r="R317" s="79">
        <f t="shared" si="139"/>
        <v>6880989.9795574313</v>
      </c>
      <c r="S317" s="79">
        <f t="shared" si="139"/>
        <v>6891982.27739585</v>
      </c>
      <c r="T317" s="79">
        <f t="shared" si="139"/>
        <v>6966394.2344417153</v>
      </c>
      <c r="U317" s="79">
        <f t="shared" si="139"/>
        <v>7090445.0345440581</v>
      </c>
      <c r="V317" s="79">
        <f t="shared" si="139"/>
        <v>7273398.4732320309</v>
      </c>
      <c r="W317" s="79">
        <f t="shared" si="139"/>
        <v>7461299.8210839769</v>
      </c>
      <c r="X317" s="79">
        <f t="shared" si="139"/>
        <v>7652017.8781644171</v>
      </c>
      <c r="Y317" s="79">
        <f t="shared" si="139"/>
        <v>7845622.4675588524</v>
      </c>
      <c r="Z317" s="132"/>
    </row>
    <row r="318" spans="2:26" s="64" customFormat="1" hidden="1" x14ac:dyDescent="0.2">
      <c r="B318" s="78" t="s">
        <v>112</v>
      </c>
      <c r="C318" s="152">
        <f t="shared" ref="C318:Y318" si="140">C314/(C314+C315)</f>
        <v>0.27361419068736142</v>
      </c>
      <c r="D318" s="152">
        <f t="shared" si="140"/>
        <v>0.27739448861707594</v>
      </c>
      <c r="E318" s="152">
        <f t="shared" si="140"/>
        <v>0.28119805217968019</v>
      </c>
      <c r="F318" s="152">
        <f t="shared" si="140"/>
        <v>0.28512073235616564</v>
      </c>
      <c r="G318" s="152">
        <f t="shared" si="140"/>
        <v>0.28911924362968999</v>
      </c>
      <c r="H318" s="152">
        <f t="shared" si="140"/>
        <v>0.29316095547668258</v>
      </c>
      <c r="I318" s="152">
        <f t="shared" si="140"/>
        <v>0.29716459950016988</v>
      </c>
      <c r="J318" s="152">
        <f t="shared" si="140"/>
        <v>0.30116551386812113</v>
      </c>
      <c r="K318" s="152">
        <f t="shared" si="140"/>
        <v>0.30515432591479313</v>
      </c>
      <c r="L318" s="152">
        <f t="shared" si="140"/>
        <v>0.30916772198278675</v>
      </c>
      <c r="M318" s="152">
        <f t="shared" si="140"/>
        <v>0.31322333330046243</v>
      </c>
      <c r="N318" s="152">
        <f t="shared" si="140"/>
        <v>0.31731896993751546</v>
      </c>
      <c r="O318" s="152">
        <f t="shared" si="140"/>
        <v>0.32142100682784097</v>
      </c>
      <c r="P318" s="152">
        <f t="shared" si="140"/>
        <v>0.32551304122648661</v>
      </c>
      <c r="Q318" s="152">
        <f t="shared" si="140"/>
        <v>0.32959107658583298</v>
      </c>
      <c r="R318" s="152">
        <f t="shared" si="140"/>
        <v>0.33366222477551727</v>
      </c>
      <c r="S318" s="152">
        <f t="shared" si="140"/>
        <v>0.33772270351851402</v>
      </c>
      <c r="T318" s="152">
        <f t="shared" si="140"/>
        <v>0.34181864661399974</v>
      </c>
      <c r="U318" s="152">
        <f t="shared" si="140"/>
        <v>0.34594212234780197</v>
      </c>
      <c r="V318" s="152">
        <f t="shared" si="140"/>
        <v>0.35009351256864296</v>
      </c>
      <c r="W318" s="152">
        <f t="shared" si="140"/>
        <v>0.35425002120170457</v>
      </c>
      <c r="X318" s="152">
        <f t="shared" si="140"/>
        <v>0.35835590768342074</v>
      </c>
      <c r="Y318" s="152">
        <f t="shared" si="140"/>
        <v>0.36241259466997394</v>
      </c>
      <c r="Z318" s="132"/>
    </row>
    <row r="319" spans="2:26" s="64" customFormat="1" hidden="1" x14ac:dyDescent="0.2">
      <c r="B319" s="78"/>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132"/>
    </row>
    <row r="320" spans="2:26" s="64" customFormat="1" hidden="1" x14ac:dyDescent="0.2">
      <c r="B320" s="78" t="s">
        <v>100</v>
      </c>
      <c r="C320" s="79">
        <f>initial_capital_reserves</f>
        <v>1687500</v>
      </c>
      <c r="D320" s="79">
        <f t="shared" ref="D320:Y320" si="141">IF((C320+C324-C332)&gt;0,((C320+C324-C332)*(1+interest_rate_on_capital_reserves)),(C320+C324-C332))+D317-D166-D159</f>
        <v>2302010.1611111108</v>
      </c>
      <c r="E320" s="79">
        <f t="shared" si="141"/>
        <v>2789343.9128527772</v>
      </c>
      <c r="F320" s="79">
        <f t="shared" si="141"/>
        <v>2873083.4359509638</v>
      </c>
      <c r="G320" s="79">
        <f t="shared" si="141"/>
        <v>3023085.1964362059</v>
      </c>
      <c r="H320" s="79">
        <f t="shared" si="141"/>
        <v>3299839.3525414467</v>
      </c>
      <c r="I320" s="79">
        <f t="shared" si="141"/>
        <v>3767005.2403171733</v>
      </c>
      <c r="J320" s="79">
        <f t="shared" si="141"/>
        <v>4237064.6729139797</v>
      </c>
      <c r="K320" s="79">
        <f t="shared" si="141"/>
        <v>4662820.2438188475</v>
      </c>
      <c r="L320" s="79">
        <f t="shared" si="141"/>
        <v>3150243.7960927309</v>
      </c>
      <c r="M320" s="79">
        <f t="shared" si="141"/>
        <v>3525753.0594919035</v>
      </c>
      <c r="N320" s="79">
        <f t="shared" si="141"/>
        <v>3659350.2315583085</v>
      </c>
      <c r="O320" s="79">
        <f t="shared" si="141"/>
        <v>3844446.2361750943</v>
      </c>
      <c r="P320" s="79">
        <f t="shared" si="141"/>
        <v>4035044.4821947613</v>
      </c>
      <c r="Q320" s="79">
        <f t="shared" si="141"/>
        <v>4170216.4758326174</v>
      </c>
      <c r="R320" s="79">
        <f t="shared" si="141"/>
        <v>4202377.1940616705</v>
      </c>
      <c r="S320" s="79">
        <f t="shared" si="141"/>
        <v>4324246.1343047386</v>
      </c>
      <c r="T320" s="79">
        <f t="shared" si="141"/>
        <v>4352247.800559964</v>
      </c>
      <c r="U320" s="79">
        <f t="shared" si="141"/>
        <v>4560775.8888822142</v>
      </c>
      <c r="V320" s="79">
        <f t="shared" si="141"/>
        <v>4775560.3257136885</v>
      </c>
      <c r="W320" s="79">
        <f t="shared" si="141"/>
        <v>4996784.3970757667</v>
      </c>
      <c r="X320" s="79">
        <f t="shared" si="141"/>
        <v>5222371.6864391537</v>
      </c>
      <c r="Y320" s="79">
        <f t="shared" si="141"/>
        <v>5450161.2081266483</v>
      </c>
      <c r="Z320" s="132"/>
    </row>
    <row r="321" spans="2:26" s="64" customFormat="1" hidden="1" x14ac:dyDescent="0.2">
      <c r="B321" s="78" t="s">
        <v>117</v>
      </c>
      <c r="C321" s="79">
        <f>C154</f>
        <v>0</v>
      </c>
      <c r="D321" s="79">
        <f t="shared" ref="D321:Y321" si="142">D154</f>
        <v>0</v>
      </c>
      <c r="E321" s="79">
        <f t="shared" si="142"/>
        <v>250000</v>
      </c>
      <c r="F321" s="79">
        <f t="shared" si="142"/>
        <v>333333.33333333337</v>
      </c>
      <c r="G321" s="79">
        <f t="shared" si="142"/>
        <v>483333.33333333337</v>
      </c>
      <c r="H321" s="79">
        <f t="shared" si="142"/>
        <v>633333.33333333337</v>
      </c>
      <c r="I321" s="79">
        <f t="shared" si="142"/>
        <v>950000</v>
      </c>
      <c r="J321" s="79">
        <f t="shared" si="142"/>
        <v>1266666.6666666667</v>
      </c>
      <c r="K321" s="79">
        <f t="shared" si="142"/>
        <v>1583333.3333333335</v>
      </c>
      <c r="L321" s="79">
        <f t="shared" si="142"/>
        <v>0</v>
      </c>
      <c r="M321" s="79">
        <f t="shared" si="142"/>
        <v>0</v>
      </c>
      <c r="N321" s="79">
        <f t="shared" si="142"/>
        <v>0</v>
      </c>
      <c r="O321" s="79">
        <f t="shared" si="142"/>
        <v>0</v>
      </c>
      <c r="P321" s="79">
        <f t="shared" si="142"/>
        <v>0</v>
      </c>
      <c r="Q321" s="79">
        <f t="shared" si="142"/>
        <v>0</v>
      </c>
      <c r="R321" s="79">
        <f t="shared" si="142"/>
        <v>0</v>
      </c>
      <c r="S321" s="79">
        <f t="shared" si="142"/>
        <v>0</v>
      </c>
      <c r="T321" s="79">
        <f t="shared" si="142"/>
        <v>0</v>
      </c>
      <c r="U321" s="79">
        <f t="shared" si="142"/>
        <v>0</v>
      </c>
      <c r="V321" s="79">
        <f t="shared" si="142"/>
        <v>0</v>
      </c>
      <c r="W321" s="79">
        <f t="shared" si="142"/>
        <v>0</v>
      </c>
      <c r="X321" s="79">
        <f t="shared" si="142"/>
        <v>0</v>
      </c>
      <c r="Y321" s="79">
        <f t="shared" si="142"/>
        <v>0</v>
      </c>
      <c r="Z321" s="132"/>
    </row>
    <row r="322" spans="2:26" s="64" customFormat="1" hidden="1" x14ac:dyDescent="0.2">
      <c r="B322" s="78" t="s">
        <v>123</v>
      </c>
      <c r="C322" s="79">
        <f>'Data Input 1'!$H$9</f>
        <v>2000000</v>
      </c>
      <c r="D322" s="79">
        <f>'Data Input 1'!$H$9</f>
        <v>2000000</v>
      </c>
      <c r="E322" s="79">
        <f>'Data Input 1'!$H$9</f>
        <v>2000000</v>
      </c>
      <c r="F322" s="79">
        <f>'Data Input 1'!$H$9</f>
        <v>2000000</v>
      </c>
      <c r="G322" s="79">
        <f>'Data Input 1'!$H$9</f>
        <v>2000000</v>
      </c>
      <c r="H322" s="79">
        <f>'Data Input 1'!$H$9</f>
        <v>2000000</v>
      </c>
      <c r="I322" s="79">
        <f>'Data Input 1'!$H$9</f>
        <v>2000000</v>
      </c>
      <c r="J322" s="79">
        <f>'Data Input 1'!$H$9</f>
        <v>2000000</v>
      </c>
      <c r="K322" s="79">
        <f>'Data Input 1'!$H$9</f>
        <v>2000000</v>
      </c>
      <c r="L322" s="79">
        <f>'Data Input 1'!$H$9</f>
        <v>2000000</v>
      </c>
      <c r="M322" s="79">
        <f>'Data Input 1'!$H$9</f>
        <v>2000000</v>
      </c>
      <c r="N322" s="79">
        <f>'Data Input 1'!$H$9</f>
        <v>2000000</v>
      </c>
      <c r="O322" s="79">
        <f>'Data Input 1'!$H$9</f>
        <v>2000000</v>
      </c>
      <c r="P322" s="79">
        <f>'Data Input 1'!$H$9</f>
        <v>2000000</v>
      </c>
      <c r="Q322" s="79">
        <f>'Data Input 1'!$H$9</f>
        <v>2000000</v>
      </c>
      <c r="R322" s="79">
        <f>'Data Input 1'!$H$9</f>
        <v>2000000</v>
      </c>
      <c r="S322" s="79">
        <f>'Data Input 1'!$H$9</f>
        <v>2000000</v>
      </c>
      <c r="T322" s="79">
        <f>'Data Input 1'!$H$9</f>
        <v>2000000</v>
      </c>
      <c r="U322" s="79">
        <f>'Data Input 1'!$H$9</f>
        <v>2000000</v>
      </c>
      <c r="V322" s="79">
        <f>'Data Input 1'!$H$9</f>
        <v>2000000</v>
      </c>
      <c r="W322" s="79">
        <f>'Data Input 1'!$H$9</f>
        <v>2000000</v>
      </c>
      <c r="X322" s="79">
        <f>'Data Input 1'!$H$9</f>
        <v>2000000</v>
      </c>
      <c r="Y322" s="79">
        <f>'Data Input 1'!$H$9</f>
        <v>2000000</v>
      </c>
      <c r="Z322" s="132"/>
    </row>
    <row r="323" spans="2:26" s="64" customFormat="1" hidden="1" x14ac:dyDescent="0.2">
      <c r="B323" s="78"/>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132"/>
    </row>
    <row r="324" spans="2:26" s="64" customFormat="1" hidden="1" x14ac:dyDescent="0.2">
      <c r="B324" s="78" t="s">
        <v>109</v>
      </c>
      <c r="C324" s="79"/>
      <c r="D324" s="79">
        <f t="shared" ref="D324:Y324" si="143">IF(AND(D320&gt;0,D320&gt;D321+D322),0,D321+D322-D320)</f>
        <v>0</v>
      </c>
      <c r="E324" s="79">
        <f t="shared" si="143"/>
        <v>0</v>
      </c>
      <c r="F324" s="79">
        <f t="shared" si="143"/>
        <v>0</v>
      </c>
      <c r="G324" s="79">
        <f t="shared" si="143"/>
        <v>0</v>
      </c>
      <c r="H324" s="79">
        <f t="shared" si="143"/>
        <v>0</v>
      </c>
      <c r="I324" s="79">
        <f t="shared" si="143"/>
        <v>0</v>
      </c>
      <c r="J324" s="79">
        <f t="shared" si="143"/>
        <v>0</v>
      </c>
      <c r="K324" s="79">
        <f t="shared" si="143"/>
        <v>0</v>
      </c>
      <c r="L324" s="79">
        <f t="shared" si="143"/>
        <v>0</v>
      </c>
      <c r="M324" s="79">
        <f t="shared" si="143"/>
        <v>0</v>
      </c>
      <c r="N324" s="79">
        <f t="shared" si="143"/>
        <v>0</v>
      </c>
      <c r="O324" s="79">
        <f t="shared" si="143"/>
        <v>0</v>
      </c>
      <c r="P324" s="79">
        <f t="shared" si="143"/>
        <v>0</v>
      </c>
      <c r="Q324" s="79">
        <f t="shared" si="143"/>
        <v>0</v>
      </c>
      <c r="R324" s="79">
        <f t="shared" si="143"/>
        <v>0</v>
      </c>
      <c r="S324" s="79">
        <f t="shared" si="143"/>
        <v>0</v>
      </c>
      <c r="T324" s="79">
        <f t="shared" si="143"/>
        <v>0</v>
      </c>
      <c r="U324" s="79">
        <f t="shared" si="143"/>
        <v>0</v>
      </c>
      <c r="V324" s="79">
        <f t="shared" si="143"/>
        <v>0</v>
      </c>
      <c r="W324" s="79">
        <f t="shared" si="143"/>
        <v>0</v>
      </c>
      <c r="X324" s="79">
        <f t="shared" si="143"/>
        <v>0</v>
      </c>
      <c r="Y324" s="79">
        <f t="shared" si="143"/>
        <v>0</v>
      </c>
      <c r="Z324" s="132"/>
    </row>
    <row r="325" spans="2:26" s="64" customFormat="1" hidden="1" x14ac:dyDescent="0.2">
      <c r="B325" s="78" t="s">
        <v>113</v>
      </c>
      <c r="C325" s="79">
        <f>C324*C318</f>
        <v>0</v>
      </c>
      <c r="D325" s="79">
        <f t="shared" ref="D325:Y325" si="144">D324*D318</f>
        <v>0</v>
      </c>
      <c r="E325" s="79">
        <f t="shared" si="144"/>
        <v>0</v>
      </c>
      <c r="F325" s="79">
        <f t="shared" si="144"/>
        <v>0</v>
      </c>
      <c r="G325" s="79">
        <f t="shared" si="144"/>
        <v>0</v>
      </c>
      <c r="H325" s="79">
        <f t="shared" si="144"/>
        <v>0</v>
      </c>
      <c r="I325" s="79">
        <f t="shared" si="144"/>
        <v>0</v>
      </c>
      <c r="J325" s="79">
        <f t="shared" si="144"/>
        <v>0</v>
      </c>
      <c r="K325" s="79">
        <f t="shared" si="144"/>
        <v>0</v>
      </c>
      <c r="L325" s="79">
        <f t="shared" si="144"/>
        <v>0</v>
      </c>
      <c r="M325" s="79">
        <f t="shared" si="144"/>
        <v>0</v>
      </c>
      <c r="N325" s="79">
        <f t="shared" si="144"/>
        <v>0</v>
      </c>
      <c r="O325" s="79">
        <f t="shared" si="144"/>
        <v>0</v>
      </c>
      <c r="P325" s="79">
        <f t="shared" si="144"/>
        <v>0</v>
      </c>
      <c r="Q325" s="79">
        <f t="shared" si="144"/>
        <v>0</v>
      </c>
      <c r="R325" s="79">
        <f t="shared" si="144"/>
        <v>0</v>
      </c>
      <c r="S325" s="79">
        <f t="shared" si="144"/>
        <v>0</v>
      </c>
      <c r="T325" s="79">
        <f t="shared" si="144"/>
        <v>0</v>
      </c>
      <c r="U325" s="79">
        <f t="shared" si="144"/>
        <v>0</v>
      </c>
      <c r="V325" s="79">
        <f t="shared" si="144"/>
        <v>0</v>
      </c>
      <c r="W325" s="79">
        <f t="shared" si="144"/>
        <v>0</v>
      </c>
      <c r="X325" s="79">
        <f t="shared" si="144"/>
        <v>0</v>
      </c>
      <c r="Y325" s="79">
        <f t="shared" si="144"/>
        <v>0</v>
      </c>
      <c r="Z325" s="132"/>
    </row>
    <row r="326" spans="2:26" s="64" customFormat="1" hidden="1" x14ac:dyDescent="0.2">
      <c r="B326" s="78" t="s">
        <v>114</v>
      </c>
      <c r="C326" s="151">
        <f>C325/((C217+C223)*12)</f>
        <v>0</v>
      </c>
      <c r="D326" s="151">
        <f t="shared" ref="D326:Y326" si="145">D325/((D217+D223)*12)</f>
        <v>0</v>
      </c>
      <c r="E326" s="151">
        <f t="shared" si="145"/>
        <v>0</v>
      </c>
      <c r="F326" s="151">
        <f t="shared" si="145"/>
        <v>0</v>
      </c>
      <c r="G326" s="151">
        <f t="shared" si="145"/>
        <v>0</v>
      </c>
      <c r="H326" s="151">
        <f t="shared" si="145"/>
        <v>0</v>
      </c>
      <c r="I326" s="151">
        <f t="shared" si="145"/>
        <v>0</v>
      </c>
      <c r="J326" s="151">
        <f t="shared" si="145"/>
        <v>0</v>
      </c>
      <c r="K326" s="151">
        <f t="shared" si="145"/>
        <v>0</v>
      </c>
      <c r="L326" s="151">
        <f t="shared" si="145"/>
        <v>0</v>
      </c>
      <c r="M326" s="151">
        <f t="shared" si="145"/>
        <v>0</v>
      </c>
      <c r="N326" s="151">
        <f t="shared" si="145"/>
        <v>0</v>
      </c>
      <c r="O326" s="151">
        <f t="shared" si="145"/>
        <v>0</v>
      </c>
      <c r="P326" s="151">
        <f t="shared" si="145"/>
        <v>0</v>
      </c>
      <c r="Q326" s="151">
        <f t="shared" si="145"/>
        <v>0</v>
      </c>
      <c r="R326" s="151">
        <f t="shared" si="145"/>
        <v>0</v>
      </c>
      <c r="S326" s="151">
        <f t="shared" si="145"/>
        <v>0</v>
      </c>
      <c r="T326" s="151">
        <f t="shared" si="145"/>
        <v>0</v>
      </c>
      <c r="U326" s="151">
        <f t="shared" si="145"/>
        <v>0</v>
      </c>
      <c r="V326" s="151">
        <f t="shared" si="145"/>
        <v>0</v>
      </c>
      <c r="W326" s="151">
        <f t="shared" si="145"/>
        <v>0</v>
      </c>
      <c r="X326" s="151">
        <f t="shared" si="145"/>
        <v>0</v>
      </c>
      <c r="Y326" s="151">
        <f t="shared" si="145"/>
        <v>0</v>
      </c>
      <c r="Z326" s="132"/>
    </row>
    <row r="327" spans="2:26" s="64" customFormat="1" hidden="1" x14ac:dyDescent="0.2">
      <c r="B327" s="78" t="s">
        <v>115</v>
      </c>
      <c r="C327" s="153">
        <f>C326/C310</f>
        <v>0</v>
      </c>
      <c r="D327" s="153">
        <f t="shared" ref="D327:Y327" si="146">D326/D310</f>
        <v>0</v>
      </c>
      <c r="E327" s="153">
        <f t="shared" si="146"/>
        <v>0</v>
      </c>
      <c r="F327" s="153">
        <f t="shared" si="146"/>
        <v>0</v>
      </c>
      <c r="G327" s="153">
        <f t="shared" si="146"/>
        <v>0</v>
      </c>
      <c r="H327" s="153">
        <f t="shared" si="146"/>
        <v>0</v>
      </c>
      <c r="I327" s="153">
        <f t="shared" si="146"/>
        <v>0</v>
      </c>
      <c r="J327" s="153">
        <f t="shared" si="146"/>
        <v>0</v>
      </c>
      <c r="K327" s="153">
        <f t="shared" si="146"/>
        <v>0</v>
      </c>
      <c r="L327" s="153">
        <f t="shared" si="146"/>
        <v>0</v>
      </c>
      <c r="M327" s="153">
        <f t="shared" si="146"/>
        <v>0</v>
      </c>
      <c r="N327" s="153">
        <f t="shared" si="146"/>
        <v>0</v>
      </c>
      <c r="O327" s="153">
        <f t="shared" si="146"/>
        <v>0</v>
      </c>
      <c r="P327" s="153">
        <f t="shared" si="146"/>
        <v>0</v>
      </c>
      <c r="Q327" s="153">
        <f t="shared" si="146"/>
        <v>0</v>
      </c>
      <c r="R327" s="153">
        <f t="shared" si="146"/>
        <v>0</v>
      </c>
      <c r="S327" s="153">
        <f t="shared" si="146"/>
        <v>0</v>
      </c>
      <c r="T327" s="153">
        <f t="shared" si="146"/>
        <v>0</v>
      </c>
      <c r="U327" s="153">
        <f t="shared" si="146"/>
        <v>0</v>
      </c>
      <c r="V327" s="153">
        <f t="shared" si="146"/>
        <v>0</v>
      </c>
      <c r="W327" s="153">
        <f t="shared" si="146"/>
        <v>0</v>
      </c>
      <c r="X327" s="153">
        <f t="shared" si="146"/>
        <v>0</v>
      </c>
      <c r="Y327" s="153">
        <f t="shared" si="146"/>
        <v>0</v>
      </c>
      <c r="Z327" s="132"/>
    </row>
    <row r="328" spans="2:26" s="64" customFormat="1" hidden="1" x14ac:dyDescent="0.2">
      <c r="B328" s="78" t="s">
        <v>116</v>
      </c>
      <c r="C328" s="79">
        <f>C324-C325</f>
        <v>0</v>
      </c>
      <c r="D328" s="79">
        <f t="shared" ref="D328:Y328" si="147">D324-D325</f>
        <v>0</v>
      </c>
      <c r="E328" s="79">
        <f t="shared" si="147"/>
        <v>0</v>
      </c>
      <c r="F328" s="79">
        <f t="shared" si="147"/>
        <v>0</v>
      </c>
      <c r="G328" s="79">
        <f t="shared" si="147"/>
        <v>0</v>
      </c>
      <c r="H328" s="79">
        <f t="shared" si="147"/>
        <v>0</v>
      </c>
      <c r="I328" s="79">
        <f t="shared" si="147"/>
        <v>0</v>
      </c>
      <c r="J328" s="79">
        <f t="shared" si="147"/>
        <v>0</v>
      </c>
      <c r="K328" s="79">
        <f t="shared" si="147"/>
        <v>0</v>
      </c>
      <c r="L328" s="79">
        <f t="shared" si="147"/>
        <v>0</v>
      </c>
      <c r="M328" s="79">
        <f t="shared" si="147"/>
        <v>0</v>
      </c>
      <c r="N328" s="79">
        <f t="shared" si="147"/>
        <v>0</v>
      </c>
      <c r="O328" s="79">
        <f t="shared" si="147"/>
        <v>0</v>
      </c>
      <c r="P328" s="79">
        <f t="shared" si="147"/>
        <v>0</v>
      </c>
      <c r="Q328" s="79">
        <f t="shared" si="147"/>
        <v>0</v>
      </c>
      <c r="R328" s="79">
        <f t="shared" si="147"/>
        <v>0</v>
      </c>
      <c r="S328" s="79">
        <f t="shared" si="147"/>
        <v>0</v>
      </c>
      <c r="T328" s="79">
        <f t="shared" si="147"/>
        <v>0</v>
      </c>
      <c r="U328" s="79">
        <f t="shared" si="147"/>
        <v>0</v>
      </c>
      <c r="V328" s="79">
        <f t="shared" si="147"/>
        <v>0</v>
      </c>
      <c r="W328" s="79">
        <f t="shared" si="147"/>
        <v>0</v>
      </c>
      <c r="X328" s="79">
        <f t="shared" si="147"/>
        <v>0</v>
      </c>
      <c r="Y328" s="79">
        <f t="shared" si="147"/>
        <v>0</v>
      </c>
      <c r="Z328" s="132"/>
    </row>
    <row r="329" spans="2:26" s="64" customFormat="1" hidden="1" x14ac:dyDescent="0.2">
      <c r="B329" s="78" t="s">
        <v>110</v>
      </c>
      <c r="C329" s="151">
        <f t="shared" ref="C329:Y329" si="148">C328/((C217*C221*12)+(C223*C227*12))</f>
        <v>0</v>
      </c>
      <c r="D329" s="151">
        <f t="shared" si="148"/>
        <v>0</v>
      </c>
      <c r="E329" s="151">
        <f t="shared" si="148"/>
        <v>0</v>
      </c>
      <c r="F329" s="151">
        <f t="shared" si="148"/>
        <v>0</v>
      </c>
      <c r="G329" s="151">
        <f t="shared" si="148"/>
        <v>0</v>
      </c>
      <c r="H329" s="151">
        <f t="shared" si="148"/>
        <v>0</v>
      </c>
      <c r="I329" s="151">
        <f t="shared" si="148"/>
        <v>0</v>
      </c>
      <c r="J329" s="151">
        <f t="shared" si="148"/>
        <v>0</v>
      </c>
      <c r="K329" s="151">
        <f t="shared" si="148"/>
        <v>0</v>
      </c>
      <c r="L329" s="151">
        <f t="shared" si="148"/>
        <v>0</v>
      </c>
      <c r="M329" s="151">
        <f t="shared" si="148"/>
        <v>0</v>
      </c>
      <c r="N329" s="151">
        <f t="shared" si="148"/>
        <v>0</v>
      </c>
      <c r="O329" s="151">
        <f t="shared" si="148"/>
        <v>0</v>
      </c>
      <c r="P329" s="151">
        <f t="shared" si="148"/>
        <v>0</v>
      </c>
      <c r="Q329" s="151">
        <f t="shared" si="148"/>
        <v>0</v>
      </c>
      <c r="R329" s="151">
        <f t="shared" si="148"/>
        <v>0</v>
      </c>
      <c r="S329" s="151">
        <f t="shared" si="148"/>
        <v>0</v>
      </c>
      <c r="T329" s="151">
        <f t="shared" si="148"/>
        <v>0</v>
      </c>
      <c r="U329" s="151">
        <f t="shared" si="148"/>
        <v>0</v>
      </c>
      <c r="V329" s="151">
        <f t="shared" si="148"/>
        <v>0</v>
      </c>
      <c r="W329" s="151">
        <f t="shared" si="148"/>
        <v>0</v>
      </c>
      <c r="X329" s="151">
        <f t="shared" si="148"/>
        <v>0</v>
      </c>
      <c r="Y329" s="151">
        <f t="shared" si="148"/>
        <v>0</v>
      </c>
      <c r="Z329" s="132"/>
    </row>
    <row r="330" spans="2:26" s="64" customFormat="1" hidden="1" x14ac:dyDescent="0.2">
      <c r="B330" s="78" t="s">
        <v>111</v>
      </c>
      <c r="C330" s="153">
        <f t="shared" ref="C330:Y330" si="149">C329/C312</f>
        <v>0</v>
      </c>
      <c r="D330" s="153">
        <f t="shared" si="149"/>
        <v>0</v>
      </c>
      <c r="E330" s="153">
        <f t="shared" si="149"/>
        <v>0</v>
      </c>
      <c r="F330" s="153">
        <f t="shared" si="149"/>
        <v>0</v>
      </c>
      <c r="G330" s="153">
        <f t="shared" si="149"/>
        <v>0</v>
      </c>
      <c r="H330" s="153">
        <f t="shared" si="149"/>
        <v>0</v>
      </c>
      <c r="I330" s="153">
        <f t="shared" si="149"/>
        <v>0</v>
      </c>
      <c r="J330" s="153">
        <f t="shared" si="149"/>
        <v>0</v>
      </c>
      <c r="K330" s="153">
        <f t="shared" si="149"/>
        <v>0</v>
      </c>
      <c r="L330" s="153">
        <f t="shared" si="149"/>
        <v>0</v>
      </c>
      <c r="M330" s="153">
        <f t="shared" si="149"/>
        <v>0</v>
      </c>
      <c r="N330" s="153">
        <f t="shared" si="149"/>
        <v>0</v>
      </c>
      <c r="O330" s="153">
        <f t="shared" si="149"/>
        <v>0</v>
      </c>
      <c r="P330" s="153">
        <f t="shared" si="149"/>
        <v>0</v>
      </c>
      <c r="Q330" s="153">
        <f t="shared" si="149"/>
        <v>0</v>
      </c>
      <c r="R330" s="153">
        <f t="shared" si="149"/>
        <v>0</v>
      </c>
      <c r="S330" s="153">
        <f t="shared" si="149"/>
        <v>0</v>
      </c>
      <c r="T330" s="153">
        <f t="shared" si="149"/>
        <v>0</v>
      </c>
      <c r="U330" s="153">
        <f t="shared" si="149"/>
        <v>0</v>
      </c>
      <c r="V330" s="153">
        <f t="shared" si="149"/>
        <v>0</v>
      </c>
      <c r="W330" s="153">
        <f t="shared" si="149"/>
        <v>0</v>
      </c>
      <c r="X330" s="153">
        <f t="shared" si="149"/>
        <v>0</v>
      </c>
      <c r="Y330" s="153">
        <f t="shared" si="149"/>
        <v>0</v>
      </c>
      <c r="Z330" s="132"/>
    </row>
    <row r="331" spans="2:26" s="64" customFormat="1" hidden="1" x14ac:dyDescent="0.2">
      <c r="B331" s="78"/>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32"/>
    </row>
    <row r="332" spans="2:26" s="64" customFormat="1" hidden="1" x14ac:dyDescent="0.2">
      <c r="B332" s="78" t="s">
        <v>118</v>
      </c>
      <c r="C332" s="79">
        <f>IF(C324&gt;0,0,IF(C320-C321-C322&gt;C262,C320-C321-C322-C262,0))</f>
        <v>0</v>
      </c>
      <c r="D332" s="79">
        <f>IF(D324&gt;0,0,IF(D320-D321-D322&gt;D262,D320-D321-D322-D262,0))</f>
        <v>0</v>
      </c>
      <c r="E332" s="79">
        <f t="shared" ref="E332:Y332" si="150">IF(E324&gt;0,0,IF(E320-E321-E322&gt;E262,E320-E321-E322-E262,0))</f>
        <v>0</v>
      </c>
      <c r="F332" s="79">
        <f t="shared" si="150"/>
        <v>0</v>
      </c>
      <c r="G332" s="79">
        <f t="shared" si="150"/>
        <v>0</v>
      </c>
      <c r="H332" s="79">
        <f t="shared" si="150"/>
        <v>0</v>
      </c>
      <c r="I332" s="79">
        <f t="shared" si="150"/>
        <v>0</v>
      </c>
      <c r="J332" s="79">
        <f>IF(J324&gt;0,0,IF(J320-J321-J322&gt;J262,J320-J321-J322-J262,0))</f>
        <v>0</v>
      </c>
      <c r="K332" s="79">
        <f t="shared" si="150"/>
        <v>0</v>
      </c>
      <c r="L332" s="79">
        <f t="shared" si="150"/>
        <v>0</v>
      </c>
      <c r="M332" s="79">
        <f t="shared" si="150"/>
        <v>0</v>
      </c>
      <c r="N332" s="79">
        <f t="shared" si="150"/>
        <v>0</v>
      </c>
      <c r="O332" s="79">
        <f t="shared" si="150"/>
        <v>0</v>
      </c>
      <c r="P332" s="79">
        <f t="shared" si="150"/>
        <v>0</v>
      </c>
      <c r="Q332" s="79">
        <f t="shared" si="150"/>
        <v>0</v>
      </c>
      <c r="R332" s="79">
        <f t="shared" si="150"/>
        <v>0</v>
      </c>
      <c r="S332" s="79">
        <f t="shared" si="150"/>
        <v>0</v>
      </c>
      <c r="T332" s="79">
        <f t="shared" si="150"/>
        <v>0</v>
      </c>
      <c r="U332" s="79">
        <f t="shared" si="150"/>
        <v>0</v>
      </c>
      <c r="V332" s="79">
        <f t="shared" si="150"/>
        <v>0</v>
      </c>
      <c r="W332" s="79">
        <f t="shared" si="150"/>
        <v>0</v>
      </c>
      <c r="X332" s="79">
        <f t="shared" si="150"/>
        <v>0</v>
      </c>
      <c r="Y332" s="79">
        <f t="shared" si="150"/>
        <v>0</v>
      </c>
      <c r="Z332" s="132"/>
    </row>
    <row r="333" spans="2:26" s="64" customFormat="1" hidden="1" x14ac:dyDescent="0.2">
      <c r="B333" s="78" t="s">
        <v>119</v>
      </c>
      <c r="C333" s="155">
        <f>C332*C318</f>
        <v>0</v>
      </c>
      <c r="D333" s="155">
        <f t="shared" ref="D333:Y333" si="151">D332*D318</f>
        <v>0</v>
      </c>
      <c r="E333" s="155">
        <f t="shared" si="151"/>
        <v>0</v>
      </c>
      <c r="F333" s="155">
        <f t="shared" si="151"/>
        <v>0</v>
      </c>
      <c r="G333" s="155">
        <f t="shared" si="151"/>
        <v>0</v>
      </c>
      <c r="H333" s="155">
        <f t="shared" si="151"/>
        <v>0</v>
      </c>
      <c r="I333" s="155">
        <f t="shared" si="151"/>
        <v>0</v>
      </c>
      <c r="J333" s="155">
        <f>J332*J318</f>
        <v>0</v>
      </c>
      <c r="K333" s="155">
        <f>K332*K318</f>
        <v>0</v>
      </c>
      <c r="L333" s="155">
        <f>L332*L318</f>
        <v>0</v>
      </c>
      <c r="M333" s="155">
        <f>M332*M318</f>
        <v>0</v>
      </c>
      <c r="N333" s="155">
        <f t="shared" si="151"/>
        <v>0</v>
      </c>
      <c r="O333" s="155">
        <f t="shared" si="151"/>
        <v>0</v>
      </c>
      <c r="P333" s="155">
        <f t="shared" si="151"/>
        <v>0</v>
      </c>
      <c r="Q333" s="155">
        <f t="shared" si="151"/>
        <v>0</v>
      </c>
      <c r="R333" s="155">
        <f t="shared" si="151"/>
        <v>0</v>
      </c>
      <c r="S333" s="155">
        <f t="shared" si="151"/>
        <v>0</v>
      </c>
      <c r="T333" s="155">
        <f t="shared" si="151"/>
        <v>0</v>
      </c>
      <c r="U333" s="155">
        <f t="shared" si="151"/>
        <v>0</v>
      </c>
      <c r="V333" s="155">
        <f t="shared" si="151"/>
        <v>0</v>
      </c>
      <c r="W333" s="155">
        <f t="shared" si="151"/>
        <v>0</v>
      </c>
      <c r="X333" s="155">
        <f t="shared" si="151"/>
        <v>0</v>
      </c>
      <c r="Y333" s="155">
        <f t="shared" si="151"/>
        <v>0</v>
      </c>
      <c r="Z333" s="132"/>
    </row>
    <row r="334" spans="2:26" s="64" customFormat="1" hidden="1" x14ac:dyDescent="0.2">
      <c r="B334" s="78" t="s">
        <v>120</v>
      </c>
      <c r="C334" s="154">
        <f t="shared" ref="C334:Y334" si="152">-C333/((C217+C223)*12)</f>
        <v>0</v>
      </c>
      <c r="D334" s="154">
        <f t="shared" si="152"/>
        <v>0</v>
      </c>
      <c r="E334" s="154">
        <f t="shared" si="152"/>
        <v>0</v>
      </c>
      <c r="F334" s="154">
        <f t="shared" si="152"/>
        <v>0</v>
      </c>
      <c r="G334" s="154">
        <f t="shared" si="152"/>
        <v>0</v>
      </c>
      <c r="H334" s="154">
        <f t="shared" si="152"/>
        <v>0</v>
      </c>
      <c r="I334" s="154">
        <f t="shared" si="152"/>
        <v>0</v>
      </c>
      <c r="J334" s="154">
        <f t="shared" si="152"/>
        <v>0</v>
      </c>
      <c r="K334" s="154">
        <f t="shared" si="152"/>
        <v>0</v>
      </c>
      <c r="L334" s="154">
        <f t="shared" si="152"/>
        <v>0</v>
      </c>
      <c r="M334" s="154">
        <f t="shared" si="152"/>
        <v>0</v>
      </c>
      <c r="N334" s="154">
        <f t="shared" si="152"/>
        <v>0</v>
      </c>
      <c r="O334" s="154">
        <f t="shared" si="152"/>
        <v>0</v>
      </c>
      <c r="P334" s="154">
        <f t="shared" si="152"/>
        <v>0</v>
      </c>
      <c r="Q334" s="154">
        <f t="shared" si="152"/>
        <v>0</v>
      </c>
      <c r="R334" s="154">
        <f t="shared" si="152"/>
        <v>0</v>
      </c>
      <c r="S334" s="154">
        <f t="shared" si="152"/>
        <v>0</v>
      </c>
      <c r="T334" s="154">
        <f t="shared" si="152"/>
        <v>0</v>
      </c>
      <c r="U334" s="154">
        <f t="shared" si="152"/>
        <v>0</v>
      </c>
      <c r="V334" s="154">
        <f t="shared" si="152"/>
        <v>0</v>
      </c>
      <c r="W334" s="154">
        <f t="shared" si="152"/>
        <v>0</v>
      </c>
      <c r="X334" s="154">
        <f t="shared" si="152"/>
        <v>0</v>
      </c>
      <c r="Y334" s="154">
        <f t="shared" si="152"/>
        <v>0</v>
      </c>
      <c r="Z334" s="132"/>
    </row>
    <row r="335" spans="2:26" s="64" customFormat="1" hidden="1" x14ac:dyDescent="0.2">
      <c r="B335" s="78" t="s">
        <v>121</v>
      </c>
      <c r="C335" s="154">
        <f>C332-C333</f>
        <v>0</v>
      </c>
      <c r="D335" s="154">
        <f t="shared" ref="D335:Y335" si="153">D332-D333</f>
        <v>0</v>
      </c>
      <c r="E335" s="154">
        <f t="shared" si="153"/>
        <v>0</v>
      </c>
      <c r="F335" s="154">
        <f t="shared" si="153"/>
        <v>0</v>
      </c>
      <c r="G335" s="154">
        <f t="shared" si="153"/>
        <v>0</v>
      </c>
      <c r="H335" s="154">
        <f t="shared" si="153"/>
        <v>0</v>
      </c>
      <c r="I335" s="154">
        <f t="shared" si="153"/>
        <v>0</v>
      </c>
      <c r="J335" s="154">
        <f>J332-J333</f>
        <v>0</v>
      </c>
      <c r="K335" s="154">
        <f>K332-K333</f>
        <v>0</v>
      </c>
      <c r="L335" s="154">
        <f>L332-L333</f>
        <v>0</v>
      </c>
      <c r="M335" s="154">
        <f>M332-M333</f>
        <v>0</v>
      </c>
      <c r="N335" s="154">
        <f t="shared" si="153"/>
        <v>0</v>
      </c>
      <c r="O335" s="154">
        <f t="shared" si="153"/>
        <v>0</v>
      </c>
      <c r="P335" s="154">
        <f t="shared" si="153"/>
        <v>0</v>
      </c>
      <c r="Q335" s="154">
        <f t="shared" si="153"/>
        <v>0</v>
      </c>
      <c r="R335" s="154">
        <f t="shared" si="153"/>
        <v>0</v>
      </c>
      <c r="S335" s="154">
        <f t="shared" si="153"/>
        <v>0</v>
      </c>
      <c r="T335" s="154">
        <f t="shared" si="153"/>
        <v>0</v>
      </c>
      <c r="U335" s="154">
        <f t="shared" si="153"/>
        <v>0</v>
      </c>
      <c r="V335" s="154">
        <f t="shared" si="153"/>
        <v>0</v>
      </c>
      <c r="W335" s="154">
        <f t="shared" si="153"/>
        <v>0</v>
      </c>
      <c r="X335" s="154">
        <f t="shared" si="153"/>
        <v>0</v>
      </c>
      <c r="Y335" s="154">
        <f t="shared" si="153"/>
        <v>0</v>
      </c>
      <c r="Z335" s="132"/>
    </row>
    <row r="336" spans="2:26" s="64" customFormat="1" hidden="1" x14ac:dyDescent="0.2">
      <c r="B336" s="78" t="s">
        <v>122</v>
      </c>
      <c r="C336" s="154">
        <f t="shared" ref="C336:Y336" si="154">-C335/((C217*C221*12)+(C223*C227*12))</f>
        <v>0</v>
      </c>
      <c r="D336" s="154">
        <f t="shared" si="154"/>
        <v>0</v>
      </c>
      <c r="E336" s="154">
        <f t="shared" si="154"/>
        <v>0</v>
      </c>
      <c r="F336" s="154">
        <f t="shared" si="154"/>
        <v>0</v>
      </c>
      <c r="G336" s="154">
        <f t="shared" si="154"/>
        <v>0</v>
      </c>
      <c r="H336" s="154">
        <f t="shared" si="154"/>
        <v>0</v>
      </c>
      <c r="I336" s="154">
        <f t="shared" si="154"/>
        <v>0</v>
      </c>
      <c r="J336" s="154">
        <f t="shared" si="154"/>
        <v>0</v>
      </c>
      <c r="K336" s="154">
        <f t="shared" si="154"/>
        <v>0</v>
      </c>
      <c r="L336" s="154">
        <f t="shared" si="154"/>
        <v>0</v>
      </c>
      <c r="M336" s="154">
        <f t="shared" si="154"/>
        <v>0</v>
      </c>
      <c r="N336" s="154">
        <f t="shared" si="154"/>
        <v>0</v>
      </c>
      <c r="O336" s="154">
        <f t="shared" si="154"/>
        <v>0</v>
      </c>
      <c r="P336" s="154">
        <f t="shared" si="154"/>
        <v>0</v>
      </c>
      <c r="Q336" s="154">
        <f t="shared" si="154"/>
        <v>0</v>
      </c>
      <c r="R336" s="154">
        <f t="shared" si="154"/>
        <v>0</v>
      </c>
      <c r="S336" s="154">
        <f t="shared" si="154"/>
        <v>0</v>
      </c>
      <c r="T336" s="154">
        <f t="shared" si="154"/>
        <v>0</v>
      </c>
      <c r="U336" s="154">
        <f t="shared" si="154"/>
        <v>0</v>
      </c>
      <c r="V336" s="154">
        <f t="shared" si="154"/>
        <v>0</v>
      </c>
      <c r="W336" s="154">
        <f t="shared" si="154"/>
        <v>0</v>
      </c>
      <c r="X336" s="154">
        <f t="shared" si="154"/>
        <v>0</v>
      </c>
      <c r="Y336" s="154">
        <f t="shared" si="154"/>
        <v>0</v>
      </c>
      <c r="Z336" s="132"/>
    </row>
    <row r="337" spans="2:26" s="64" customFormat="1" hidden="1" x14ac:dyDescent="0.2">
      <c r="B337" s="14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32"/>
    </row>
    <row r="338" spans="2:26" s="64" customFormat="1" hidden="1" x14ac:dyDescent="0.2">
      <c r="B338" s="180" t="s">
        <v>174</v>
      </c>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32"/>
    </row>
    <row r="339" spans="2:26" s="78" customFormat="1" hidden="1" x14ac:dyDescent="0.2">
      <c r="B339" s="78" t="s">
        <v>172</v>
      </c>
      <c r="C339" s="243">
        <f>MAX(initial_base_charge,C310+C326+C334)</f>
        <v>12.34</v>
      </c>
      <c r="D339" s="243">
        <f t="shared" ref="D339:W339" si="155">MAX(0.1,D310+D326+D334)</f>
        <v>12.34</v>
      </c>
      <c r="E339" s="243">
        <f t="shared" si="155"/>
        <v>12.34</v>
      </c>
      <c r="F339" s="243">
        <f t="shared" si="155"/>
        <v>12.662670528301289</v>
      </c>
      <c r="G339" s="243">
        <f t="shared" si="155"/>
        <v>13.194584804798223</v>
      </c>
      <c r="H339" s="243">
        <f t="shared" si="155"/>
        <v>13.854004672403699</v>
      </c>
      <c r="I339" s="243">
        <f t="shared" si="155"/>
        <v>14.317229216275219</v>
      </c>
      <c r="J339" s="243">
        <f t="shared" si="155"/>
        <v>14.705463764223474</v>
      </c>
      <c r="K339" s="243">
        <f t="shared" si="155"/>
        <v>14.966192929498593</v>
      </c>
      <c r="L339" s="243">
        <f t="shared" si="155"/>
        <v>15.266496522512544</v>
      </c>
      <c r="M339" s="243">
        <f t="shared" si="155"/>
        <v>15.703939821817659</v>
      </c>
      <c r="N339" s="243">
        <f t="shared" si="155"/>
        <v>16.292875560468943</v>
      </c>
      <c r="O339" s="243">
        <f t="shared" si="155"/>
        <v>16.871038141796255</v>
      </c>
      <c r="P339" s="243">
        <f t="shared" si="155"/>
        <v>17.336940553984451</v>
      </c>
      <c r="Q339" s="243">
        <f t="shared" si="155"/>
        <v>17.651350702547791</v>
      </c>
      <c r="R339" s="243">
        <f t="shared" si="155"/>
        <v>17.850833033750792</v>
      </c>
      <c r="S339" s="243">
        <f t="shared" si="155"/>
        <v>17.910255259460936</v>
      </c>
      <c r="T339" s="243">
        <f t="shared" si="155"/>
        <v>18.13790129558371</v>
      </c>
      <c r="U339" s="243">
        <f t="shared" si="155"/>
        <v>18.497509484170404</v>
      </c>
      <c r="V339" s="243">
        <f t="shared" si="155"/>
        <v>19.014515704328009</v>
      </c>
      <c r="W339" s="243">
        <f t="shared" si="155"/>
        <v>19.544003377099763</v>
      </c>
      <c r="X339" s="243">
        <f>X310+X326+X334</f>
        <v>20.077060085203009</v>
      </c>
      <c r="Y339" s="243">
        <f t="shared" ref="Y339" si="156">Y310+Y326+Y334</f>
        <v>20.61370440875179</v>
      </c>
      <c r="Z339" s="132"/>
    </row>
    <row r="340" spans="2:26" s="78" customFormat="1" hidden="1" x14ac:dyDescent="0.2">
      <c r="B340" s="78" t="s">
        <v>173</v>
      </c>
      <c r="C340" s="243">
        <f>MAX(initial_rate,C312+C329+C336)</f>
        <v>5.67</v>
      </c>
      <c r="D340" s="243">
        <f t="shared" ref="D340:W340" si="157">MAX(0.1,D312+D329+D336)</f>
        <v>5.67</v>
      </c>
      <c r="E340" s="243">
        <f t="shared" si="157"/>
        <v>5.67</v>
      </c>
      <c r="F340" s="243">
        <f t="shared" si="157"/>
        <v>5.8155048304369794</v>
      </c>
      <c r="G340" s="243">
        <f t="shared" si="157"/>
        <v>6.0553773134949926</v>
      </c>
      <c r="H340" s="243">
        <f t="shared" si="157"/>
        <v>6.3527643200557256</v>
      </c>
      <c r="I340" s="243">
        <f t="shared" si="157"/>
        <v>6.5616810481096106</v>
      </c>
      <c r="J340" s="243">
        <f t="shared" si="157"/>
        <v>6.7367858465805268</v>
      </c>
      <c r="K340" s="243">
        <f t="shared" si="157"/>
        <v>6.854388258635316</v>
      </c>
      <c r="L340" s="243">
        <f t="shared" si="157"/>
        <v>6.9898480593111278</v>
      </c>
      <c r="M340" s="243">
        <f t="shared" si="157"/>
        <v>7.1871791480002312</v>
      </c>
      <c r="N340" s="243">
        <f t="shared" si="157"/>
        <v>7.4528635466793629</v>
      </c>
      <c r="O340" s="243">
        <f t="shared" si="157"/>
        <v>7.7137028869462503</v>
      </c>
      <c r="P340" s="243">
        <f t="shared" si="157"/>
        <v>7.9239081662367017</v>
      </c>
      <c r="Q340" s="243">
        <f t="shared" si="157"/>
        <v>8.0657718887010237</v>
      </c>
      <c r="R340" s="243">
        <f t="shared" si="157"/>
        <v>8.1557850393013052</v>
      </c>
      <c r="S340" s="243">
        <f t="shared" si="157"/>
        <v>8.1826000380629136</v>
      </c>
      <c r="T340" s="243">
        <f t="shared" si="157"/>
        <v>8.2853346802720615</v>
      </c>
      <c r="U340" s="243">
        <f t="shared" si="157"/>
        <v>8.4476333537699073</v>
      </c>
      <c r="V340" s="243">
        <f t="shared" si="157"/>
        <v>8.6809847353766099</v>
      </c>
      <c r="W340" s="243">
        <f t="shared" si="157"/>
        <v>8.9199860634542425</v>
      </c>
      <c r="X340" s="243">
        <f t="shared" ref="X340:Y340" si="158">X312+X329+X336</f>
        <v>9.1627497851080264</v>
      </c>
      <c r="Y340" s="243">
        <f t="shared" si="158"/>
        <v>9.4093278494938932</v>
      </c>
      <c r="Z340" s="132"/>
    </row>
    <row r="341" spans="2:26" s="64" customFormat="1" hidden="1" x14ac:dyDescent="0.2">
      <c r="B341" s="14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32"/>
    </row>
    <row r="342" spans="2:26" s="64" customFormat="1" hidden="1" x14ac:dyDescent="0.2">
      <c r="B342" s="78" t="s">
        <v>14</v>
      </c>
      <c r="C342" s="87">
        <f>(C217+C223)*C339*12</f>
        <v>1332720</v>
      </c>
      <c r="D342" s="87">
        <f t="shared" ref="D342:Y342" si="159">(D217+D223)*D339*12</f>
        <v>1346343.3599999999</v>
      </c>
      <c r="E342" s="87">
        <f>(E217+E223)*E339*12</f>
        <v>1360106.50752</v>
      </c>
      <c r="F342" s="87">
        <f t="shared" si="159"/>
        <v>1409938.9882310135</v>
      </c>
      <c r="G342" s="87">
        <f t="shared" si="159"/>
        <v>1484185.4320384529</v>
      </c>
      <c r="H342" s="87">
        <f t="shared" si="159"/>
        <v>1574292.2485816393</v>
      </c>
      <c r="I342" s="87">
        <f t="shared" si="159"/>
        <v>1643564.5526860943</v>
      </c>
      <c r="J342" s="87">
        <f t="shared" si="159"/>
        <v>1705392.8729411862</v>
      </c>
      <c r="K342" s="87">
        <f t="shared" si="159"/>
        <v>1753376.4035299225</v>
      </c>
      <c r="L342" s="87">
        <f t="shared" si="159"/>
        <v>1806847.3835341628</v>
      </c>
      <c r="M342" s="87">
        <f t="shared" si="159"/>
        <v>1877626.2593313465</v>
      </c>
      <c r="N342" s="87">
        <f t="shared" si="159"/>
        <v>1967962.773974932</v>
      </c>
      <c r="O342" s="87">
        <f t="shared" si="159"/>
        <v>2058636.7765931459</v>
      </c>
      <c r="P342" s="87">
        <f t="shared" si="159"/>
        <v>2137122.0830059759</v>
      </c>
      <c r="Q342" s="87">
        <f t="shared" si="159"/>
        <v>2198132.8620939292</v>
      </c>
      <c r="R342" s="87">
        <f t="shared" si="159"/>
        <v>2245710.5438751802</v>
      </c>
      <c r="S342" s="87">
        <f t="shared" si="159"/>
        <v>2276232.0413009794</v>
      </c>
      <c r="T342" s="87">
        <f t="shared" si="159"/>
        <v>2328742.2884035353</v>
      </c>
      <c r="U342" s="87">
        <f t="shared" si="159"/>
        <v>2399205.5932330135</v>
      </c>
      <c r="V342" s="87">
        <f t="shared" si="159"/>
        <v>2491491.7795223361</v>
      </c>
      <c r="W342" s="87">
        <f t="shared" si="159"/>
        <v>2587068.1866833894</v>
      </c>
      <c r="X342" s="87">
        <f t="shared" si="159"/>
        <v>2684817.6523962989</v>
      </c>
      <c r="Y342" s="87">
        <f t="shared" si="159"/>
        <v>2784782.1262451224</v>
      </c>
      <c r="Z342" s="132"/>
    </row>
    <row r="343" spans="2:26" s="64" customFormat="1" hidden="1" x14ac:dyDescent="0.2">
      <c r="B343" s="78" t="s">
        <v>15</v>
      </c>
      <c r="C343" s="87">
        <f>((C217*C221)+(C223*C227))*12*C340</f>
        <v>3538080</v>
      </c>
      <c r="D343" s="87">
        <f t="shared" ref="D343:Y343" si="160">((D217*D221)+(D223*D227))*12*D340</f>
        <v>3507189.84</v>
      </c>
      <c r="E343" s="87">
        <f t="shared" si="160"/>
        <v>3476721.1197599997</v>
      </c>
      <c r="F343" s="87">
        <f t="shared" si="160"/>
        <v>3535120.5189455925</v>
      </c>
      <c r="G343" s="87">
        <f t="shared" si="160"/>
        <v>3649286.188202187</v>
      </c>
      <c r="H343" s="87">
        <f t="shared" si="160"/>
        <v>3795768.8703072136</v>
      </c>
      <c r="I343" s="87">
        <f t="shared" si="160"/>
        <v>3887257.6093431842</v>
      </c>
      <c r="J343" s="87">
        <f t="shared" si="160"/>
        <v>3957250.4059568397</v>
      </c>
      <c r="K343" s="87">
        <f t="shared" si="160"/>
        <v>3992491.3578843777</v>
      </c>
      <c r="L343" s="87">
        <f t="shared" si="160"/>
        <v>4037382.9647903657</v>
      </c>
      <c r="M343" s="87">
        <f t="shared" si="160"/>
        <v>4116902.4354074197</v>
      </c>
      <c r="N343" s="87">
        <f t="shared" si="160"/>
        <v>4233881.3022315782</v>
      </c>
      <c r="O343" s="87">
        <f t="shared" si="160"/>
        <v>4346161.7053423859</v>
      </c>
      <c r="P343" s="87">
        <f t="shared" si="160"/>
        <v>4428274.1141897049</v>
      </c>
      <c r="Q343" s="87">
        <f t="shared" si="160"/>
        <v>4471140.1196382865</v>
      </c>
      <c r="R343" s="87">
        <f t="shared" si="160"/>
        <v>4484780.2852441762</v>
      </c>
      <c r="S343" s="87">
        <f t="shared" si="160"/>
        <v>4463711.7575209318</v>
      </c>
      <c r="T343" s="87">
        <f t="shared" si="160"/>
        <v>4484058.334007442</v>
      </c>
      <c r="U343" s="87">
        <f t="shared" si="160"/>
        <v>4536074.7275048858</v>
      </c>
      <c r="V343" s="87">
        <f t="shared" si="160"/>
        <v>4625154.7451224998</v>
      </c>
      <c r="W343" s="87">
        <f t="shared" si="160"/>
        <v>4715876.1516328305</v>
      </c>
      <c r="X343" s="87">
        <f t="shared" si="160"/>
        <v>4807224.7413016567</v>
      </c>
      <c r="Y343" s="87">
        <f t="shared" si="160"/>
        <v>4899228.2177691245</v>
      </c>
      <c r="Z343" s="132"/>
    </row>
    <row r="344" spans="2:26" s="64" customFormat="1" hidden="1" x14ac:dyDescent="0.2">
      <c r="B344" s="78" t="s">
        <v>16</v>
      </c>
      <c r="C344" s="88">
        <f>initial_revenue-SUM(C314,C315)</f>
        <v>129200</v>
      </c>
      <c r="D344" s="87">
        <f t="shared" ref="D344:Y344" si="161">$C344*((D217+D223)/(number_of_residential_customers+number_of_nonresidential_customers))</f>
        <v>130520.7111111111</v>
      </c>
      <c r="E344" s="87">
        <f t="shared" si="161"/>
        <v>131854.97386666667</v>
      </c>
      <c r="F344" s="87">
        <f t="shared" si="161"/>
        <v>133202.92791751112</v>
      </c>
      <c r="G344" s="87">
        <f t="shared" si="161"/>
        <v>134564.71436061012</v>
      </c>
      <c r="H344" s="87">
        <f t="shared" si="161"/>
        <v>135940.4757541072</v>
      </c>
      <c r="I344" s="87">
        <f t="shared" si="161"/>
        <v>137330.356132538</v>
      </c>
      <c r="J344" s="87">
        <f t="shared" si="161"/>
        <v>138734.50102220371</v>
      </c>
      <c r="K344" s="87">
        <f t="shared" si="161"/>
        <v>140153.05745670618</v>
      </c>
      <c r="L344" s="87">
        <f t="shared" si="161"/>
        <v>141586.17399264511</v>
      </c>
      <c r="M344" s="87">
        <f t="shared" si="161"/>
        <v>143034.00072547983</v>
      </c>
      <c r="N344" s="87">
        <f t="shared" si="161"/>
        <v>144496.68930555781</v>
      </c>
      <c r="O344" s="87">
        <f t="shared" si="161"/>
        <v>145974.39295431046</v>
      </c>
      <c r="P344" s="87">
        <f t="shared" si="161"/>
        <v>147467.26648061894</v>
      </c>
      <c r="Q344" s="87">
        <f t="shared" si="161"/>
        <v>148975.46629735176</v>
      </c>
      <c r="R344" s="87">
        <f t="shared" si="161"/>
        <v>150499.15043807501</v>
      </c>
      <c r="S344" s="87">
        <f t="shared" si="161"/>
        <v>152038.47857393845</v>
      </c>
      <c r="T344" s="87">
        <f t="shared" si="161"/>
        <v>153593.61203073835</v>
      </c>
      <c r="U344" s="87">
        <f t="shared" si="161"/>
        <v>155164.71380615898</v>
      </c>
      <c r="V344" s="87">
        <f t="shared" si="161"/>
        <v>156751.94858719519</v>
      </c>
      <c r="W344" s="87">
        <f t="shared" si="161"/>
        <v>158355.48276775741</v>
      </c>
      <c r="X344" s="87">
        <f t="shared" si="161"/>
        <v>159975.48446646158</v>
      </c>
      <c r="Y344" s="87">
        <f t="shared" si="161"/>
        <v>161612.12354460507</v>
      </c>
      <c r="Z344" s="132"/>
    </row>
    <row r="345" spans="2:26" s="64" customFormat="1" hidden="1" x14ac:dyDescent="0.2">
      <c r="B345" s="78" t="s">
        <v>6</v>
      </c>
      <c r="C345" s="79">
        <f>SUM(C342:C344)</f>
        <v>5000000</v>
      </c>
      <c r="D345" s="79">
        <f t="shared" ref="D345:Y345" si="162">SUM(D342:D344)</f>
        <v>4984053.9111111108</v>
      </c>
      <c r="E345" s="79">
        <f t="shared" si="162"/>
        <v>4968682.6011466663</v>
      </c>
      <c r="F345" s="79">
        <f t="shared" si="162"/>
        <v>5078262.4350941172</v>
      </c>
      <c r="G345" s="79">
        <f t="shared" si="162"/>
        <v>5268036.3346012495</v>
      </c>
      <c r="H345" s="79">
        <f t="shared" si="162"/>
        <v>5506001.5946429605</v>
      </c>
      <c r="I345" s="79">
        <f t="shared" si="162"/>
        <v>5668152.5181618165</v>
      </c>
      <c r="J345" s="79">
        <f t="shared" si="162"/>
        <v>5801377.7799202297</v>
      </c>
      <c r="K345" s="79">
        <f t="shared" si="162"/>
        <v>5886020.8188710064</v>
      </c>
      <c r="L345" s="79">
        <f t="shared" si="162"/>
        <v>5985816.522317173</v>
      </c>
      <c r="M345" s="79">
        <f t="shared" si="162"/>
        <v>6137562.695464246</v>
      </c>
      <c r="N345" s="79">
        <f t="shared" si="162"/>
        <v>6346340.7655120678</v>
      </c>
      <c r="O345" s="79">
        <f t="shared" si="162"/>
        <v>6550772.8748898422</v>
      </c>
      <c r="P345" s="79">
        <f t="shared" si="162"/>
        <v>6712863.4636762999</v>
      </c>
      <c r="Q345" s="79">
        <f t="shared" si="162"/>
        <v>6818248.4480295675</v>
      </c>
      <c r="R345" s="79">
        <f t="shared" si="162"/>
        <v>6880989.9795574313</v>
      </c>
      <c r="S345" s="79">
        <f t="shared" si="162"/>
        <v>6891982.27739585</v>
      </c>
      <c r="T345" s="79">
        <f t="shared" si="162"/>
        <v>6966394.2344417153</v>
      </c>
      <c r="U345" s="79">
        <f t="shared" si="162"/>
        <v>7090445.0345440581</v>
      </c>
      <c r="V345" s="79">
        <f t="shared" si="162"/>
        <v>7273398.4732320309</v>
      </c>
      <c r="W345" s="79">
        <f t="shared" si="162"/>
        <v>7461299.8210839769</v>
      </c>
      <c r="X345" s="79">
        <f t="shared" si="162"/>
        <v>7652017.8781644171</v>
      </c>
      <c r="Y345" s="79">
        <f t="shared" si="162"/>
        <v>7845622.4675588524</v>
      </c>
      <c r="Z345" s="132"/>
    </row>
    <row r="346" spans="2:26" s="64" customFormat="1" hidden="1" x14ac:dyDescent="0.2">
      <c r="B346" s="78"/>
      <c r="C346" s="79"/>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32"/>
    </row>
    <row r="347" spans="2:26" s="64" customFormat="1" hidden="1" x14ac:dyDescent="0.2">
      <c r="B347" s="78" t="s">
        <v>100</v>
      </c>
      <c r="C347" s="79">
        <f>initial_capital_reserves</f>
        <v>1687500</v>
      </c>
      <c r="D347" s="79">
        <f t="shared" ref="D347:Y347" si="163">IF(C347&gt;0,(C347*(1+interest_rate_on_capital_reserves)),C347)+D345-D166-D159</f>
        <v>2302010.1611111108</v>
      </c>
      <c r="E347" s="79">
        <f t="shared" si="163"/>
        <v>2789343.9128527772</v>
      </c>
      <c r="F347" s="79">
        <f t="shared" si="163"/>
        <v>2873083.4359509638</v>
      </c>
      <c r="G347" s="79">
        <f t="shared" si="163"/>
        <v>3023085.1964362059</v>
      </c>
      <c r="H347" s="79">
        <f t="shared" si="163"/>
        <v>3299839.3525414467</v>
      </c>
      <c r="I347" s="79">
        <f t="shared" si="163"/>
        <v>3767005.2403171733</v>
      </c>
      <c r="J347" s="79">
        <f t="shared" si="163"/>
        <v>4237064.6729139797</v>
      </c>
      <c r="K347" s="79">
        <f t="shared" si="163"/>
        <v>4662820.2438188475</v>
      </c>
      <c r="L347" s="79">
        <f t="shared" si="163"/>
        <v>3150243.7960927309</v>
      </c>
      <c r="M347" s="79">
        <f t="shared" si="163"/>
        <v>3525753.0594919035</v>
      </c>
      <c r="N347" s="79">
        <f t="shared" si="163"/>
        <v>3659350.2315583085</v>
      </c>
      <c r="O347" s="79">
        <f t="shared" si="163"/>
        <v>3844446.2361750943</v>
      </c>
      <c r="P347" s="79">
        <f t="shared" si="163"/>
        <v>4035044.4821947613</v>
      </c>
      <c r="Q347" s="79">
        <f t="shared" si="163"/>
        <v>4170216.4758326174</v>
      </c>
      <c r="R347" s="79">
        <f t="shared" si="163"/>
        <v>4202377.1940616705</v>
      </c>
      <c r="S347" s="79">
        <f t="shared" si="163"/>
        <v>4324246.1343047386</v>
      </c>
      <c r="T347" s="79">
        <f t="shared" si="163"/>
        <v>4352247.800559964</v>
      </c>
      <c r="U347" s="79">
        <f t="shared" si="163"/>
        <v>4560775.8888822142</v>
      </c>
      <c r="V347" s="79">
        <f t="shared" si="163"/>
        <v>4775560.3257136885</v>
      </c>
      <c r="W347" s="79">
        <f t="shared" si="163"/>
        <v>4996784.3970757667</v>
      </c>
      <c r="X347" s="79">
        <f t="shared" si="163"/>
        <v>5222371.6864391537</v>
      </c>
      <c r="Y347" s="79">
        <f t="shared" si="163"/>
        <v>5450161.2081266483</v>
      </c>
      <c r="Z347" s="132"/>
    </row>
    <row r="348" spans="2:26" s="64" customFormat="1" hidden="1" x14ac:dyDescent="0.2">
      <c r="B348" s="78" t="s">
        <v>117</v>
      </c>
      <c r="C348" s="87">
        <f t="shared" ref="C348:Y348" si="164">C154</f>
        <v>0</v>
      </c>
      <c r="D348" s="87">
        <f t="shared" si="164"/>
        <v>0</v>
      </c>
      <c r="E348" s="87">
        <f t="shared" si="164"/>
        <v>250000</v>
      </c>
      <c r="F348" s="87">
        <f t="shared" si="164"/>
        <v>333333.33333333337</v>
      </c>
      <c r="G348" s="87">
        <f t="shared" si="164"/>
        <v>483333.33333333337</v>
      </c>
      <c r="H348" s="87">
        <f t="shared" si="164"/>
        <v>633333.33333333337</v>
      </c>
      <c r="I348" s="87">
        <f t="shared" si="164"/>
        <v>950000</v>
      </c>
      <c r="J348" s="87">
        <f t="shared" si="164"/>
        <v>1266666.6666666667</v>
      </c>
      <c r="K348" s="87">
        <f t="shared" si="164"/>
        <v>1583333.3333333335</v>
      </c>
      <c r="L348" s="87">
        <f t="shared" si="164"/>
        <v>0</v>
      </c>
      <c r="M348" s="87">
        <f t="shared" si="164"/>
        <v>0</v>
      </c>
      <c r="N348" s="87">
        <f t="shared" si="164"/>
        <v>0</v>
      </c>
      <c r="O348" s="87">
        <f t="shared" si="164"/>
        <v>0</v>
      </c>
      <c r="P348" s="87">
        <f t="shared" si="164"/>
        <v>0</v>
      </c>
      <c r="Q348" s="87">
        <f t="shared" si="164"/>
        <v>0</v>
      </c>
      <c r="R348" s="87">
        <f t="shared" si="164"/>
        <v>0</v>
      </c>
      <c r="S348" s="87">
        <f t="shared" si="164"/>
        <v>0</v>
      </c>
      <c r="T348" s="87">
        <f t="shared" si="164"/>
        <v>0</v>
      </c>
      <c r="U348" s="87">
        <f t="shared" si="164"/>
        <v>0</v>
      </c>
      <c r="V348" s="87">
        <f t="shared" si="164"/>
        <v>0</v>
      </c>
      <c r="W348" s="87">
        <f t="shared" si="164"/>
        <v>0</v>
      </c>
      <c r="X348" s="87">
        <f t="shared" si="164"/>
        <v>0</v>
      </c>
      <c r="Y348" s="87">
        <f t="shared" si="164"/>
        <v>0</v>
      </c>
      <c r="Z348" s="132"/>
    </row>
    <row r="349" spans="2:26" s="64" customFormat="1" hidden="1" x14ac:dyDescent="0.2">
      <c r="B349" s="78" t="s">
        <v>123</v>
      </c>
      <c r="C349" s="79">
        <f>'Data Input 1'!$H$9</f>
        <v>2000000</v>
      </c>
      <c r="D349" s="79">
        <f>'Data Input 1'!$H$9</f>
        <v>2000000</v>
      </c>
      <c r="E349" s="79">
        <f>'Data Input 1'!$H$9</f>
        <v>2000000</v>
      </c>
      <c r="F349" s="79">
        <f>'Data Input 1'!$H$9</f>
        <v>2000000</v>
      </c>
      <c r="G349" s="79">
        <f>'Data Input 1'!$H$9</f>
        <v>2000000</v>
      </c>
      <c r="H349" s="79">
        <f>'Data Input 1'!$H$9</f>
        <v>2000000</v>
      </c>
      <c r="I349" s="79">
        <f>'Data Input 1'!$H$9</f>
        <v>2000000</v>
      </c>
      <c r="J349" s="79">
        <f>'Data Input 1'!$H$9</f>
        <v>2000000</v>
      </c>
      <c r="K349" s="79">
        <f>'Data Input 1'!$H$9</f>
        <v>2000000</v>
      </c>
      <c r="L349" s="79">
        <f>'Data Input 1'!$H$9</f>
        <v>2000000</v>
      </c>
      <c r="M349" s="79">
        <f>'Data Input 1'!$H$9</f>
        <v>2000000</v>
      </c>
      <c r="N349" s="79">
        <f>'Data Input 1'!$H$9</f>
        <v>2000000</v>
      </c>
      <c r="O349" s="79">
        <f>'Data Input 1'!$H$9</f>
        <v>2000000</v>
      </c>
      <c r="P349" s="79">
        <f>'Data Input 1'!$H$9</f>
        <v>2000000</v>
      </c>
      <c r="Q349" s="79">
        <f>'Data Input 1'!$H$9</f>
        <v>2000000</v>
      </c>
      <c r="R349" s="79">
        <f>'Data Input 1'!$H$9</f>
        <v>2000000</v>
      </c>
      <c r="S349" s="79">
        <f>'Data Input 1'!$H$9</f>
        <v>2000000</v>
      </c>
      <c r="T349" s="79">
        <f>'Data Input 1'!$H$9</f>
        <v>2000000</v>
      </c>
      <c r="U349" s="79">
        <f>'Data Input 1'!$H$9</f>
        <v>2000000</v>
      </c>
      <c r="V349" s="79">
        <f>'Data Input 1'!$H$9</f>
        <v>2000000</v>
      </c>
      <c r="W349" s="79">
        <f>'Data Input 1'!$H$9</f>
        <v>2000000</v>
      </c>
      <c r="X349" s="79">
        <f>'Data Input 1'!$H$9</f>
        <v>2000000</v>
      </c>
      <c r="Y349" s="79">
        <f>'Data Input 1'!$H$9</f>
        <v>2000000</v>
      </c>
      <c r="Z349" s="132"/>
    </row>
    <row r="350" spans="2:26" s="64" customFormat="1" hidden="1" x14ac:dyDescent="0.2">
      <c r="B350" s="14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32"/>
    </row>
    <row r="351" spans="2:26" s="64" customFormat="1" hidden="1" x14ac:dyDescent="0.2">
      <c r="B351" s="78" t="s">
        <v>170</v>
      </c>
      <c r="C351" s="154"/>
      <c r="D351" s="79">
        <f>IF(AND(D347&gt;0,D347&gt;D348+D349),0,D348+D349-D347)</f>
        <v>0</v>
      </c>
      <c r="E351" s="79">
        <f t="shared" ref="E351:Y351" si="165">IF(AND(E347&gt;0,E347&gt;E348+E349),0,E348+E349-E347)</f>
        <v>0</v>
      </c>
      <c r="F351" s="79">
        <f t="shared" si="165"/>
        <v>0</v>
      </c>
      <c r="G351" s="79">
        <f t="shared" si="165"/>
        <v>0</v>
      </c>
      <c r="H351" s="79">
        <f t="shared" si="165"/>
        <v>0</v>
      </c>
      <c r="I351" s="79">
        <f t="shared" si="165"/>
        <v>0</v>
      </c>
      <c r="J351" s="79">
        <f t="shared" si="165"/>
        <v>0</v>
      </c>
      <c r="K351" s="79">
        <f t="shared" si="165"/>
        <v>0</v>
      </c>
      <c r="L351" s="79">
        <f t="shared" si="165"/>
        <v>0</v>
      </c>
      <c r="M351" s="79">
        <f t="shared" si="165"/>
        <v>0</v>
      </c>
      <c r="N351" s="79">
        <f t="shared" si="165"/>
        <v>0</v>
      </c>
      <c r="O351" s="79">
        <f t="shared" si="165"/>
        <v>0</v>
      </c>
      <c r="P351" s="79">
        <f t="shared" si="165"/>
        <v>0</v>
      </c>
      <c r="Q351" s="79">
        <f t="shared" si="165"/>
        <v>0</v>
      </c>
      <c r="R351" s="79">
        <f t="shared" si="165"/>
        <v>0</v>
      </c>
      <c r="S351" s="79">
        <f t="shared" si="165"/>
        <v>0</v>
      </c>
      <c r="T351" s="79">
        <f t="shared" si="165"/>
        <v>0</v>
      </c>
      <c r="U351" s="79">
        <f t="shared" si="165"/>
        <v>0</v>
      </c>
      <c r="V351" s="79">
        <f t="shared" si="165"/>
        <v>0</v>
      </c>
      <c r="W351" s="79">
        <f t="shared" si="165"/>
        <v>0</v>
      </c>
      <c r="X351" s="79">
        <f t="shared" si="165"/>
        <v>0</v>
      </c>
      <c r="Y351" s="79">
        <f t="shared" si="165"/>
        <v>0</v>
      </c>
      <c r="Z351" s="132"/>
    </row>
    <row r="352" spans="2:26" s="64" customFormat="1" hidden="1" x14ac:dyDescent="0.2">
      <c r="B352" s="78" t="s">
        <v>171</v>
      </c>
      <c r="C352" s="79">
        <f>IF(C347-C348-C349&gt;C262,C347-C348-C349-C262,0)</f>
        <v>0</v>
      </c>
      <c r="D352" s="79">
        <f t="shared" ref="D352:Y352" si="166">IF(D347-D348-D349&gt;D262,D347-D348-D349-D262,0)</f>
        <v>0</v>
      </c>
      <c r="E352" s="79">
        <f t="shared" si="166"/>
        <v>0</v>
      </c>
      <c r="F352" s="79">
        <f t="shared" si="166"/>
        <v>0</v>
      </c>
      <c r="G352" s="79">
        <f t="shared" si="166"/>
        <v>0</v>
      </c>
      <c r="H352" s="79">
        <f t="shared" si="166"/>
        <v>0</v>
      </c>
      <c r="I352" s="79">
        <f t="shared" si="166"/>
        <v>0</v>
      </c>
      <c r="J352" s="79">
        <f t="shared" si="166"/>
        <v>0</v>
      </c>
      <c r="K352" s="79">
        <f t="shared" si="166"/>
        <v>0</v>
      </c>
      <c r="L352" s="79">
        <f t="shared" si="166"/>
        <v>0</v>
      </c>
      <c r="M352" s="79">
        <f t="shared" si="166"/>
        <v>0</v>
      </c>
      <c r="N352" s="79">
        <f t="shared" si="166"/>
        <v>0</v>
      </c>
      <c r="O352" s="79">
        <f t="shared" si="166"/>
        <v>0</v>
      </c>
      <c r="P352" s="79">
        <f t="shared" si="166"/>
        <v>0</v>
      </c>
      <c r="Q352" s="79">
        <f t="shared" si="166"/>
        <v>0</v>
      </c>
      <c r="R352" s="79">
        <f t="shared" si="166"/>
        <v>0</v>
      </c>
      <c r="S352" s="79">
        <f>IF(S347-S348-S349&gt;S262,S347-S348-S349-S262,0)</f>
        <v>0</v>
      </c>
      <c r="T352" s="79">
        <f t="shared" si="166"/>
        <v>0</v>
      </c>
      <c r="U352" s="79">
        <f t="shared" si="166"/>
        <v>0</v>
      </c>
      <c r="V352" s="79">
        <f t="shared" si="166"/>
        <v>0</v>
      </c>
      <c r="W352" s="79">
        <f t="shared" si="166"/>
        <v>0</v>
      </c>
      <c r="X352" s="79">
        <f t="shared" si="166"/>
        <v>0</v>
      </c>
      <c r="Y352" s="79">
        <f t="shared" si="166"/>
        <v>0</v>
      </c>
      <c r="Z352" s="132"/>
    </row>
    <row r="353" spans="2:27" s="64" customFormat="1" hidden="1" x14ac:dyDescent="0.2">
      <c r="B353" s="14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32"/>
    </row>
    <row r="354" spans="2:27" s="64" customFormat="1" hidden="1" x14ac:dyDescent="0.2">
      <c r="B354" s="78" t="s">
        <v>149</v>
      </c>
      <c r="C354" s="79">
        <v>0</v>
      </c>
      <c r="D354" s="79">
        <f t="shared" ref="D354:Y354" si="167">IF(C347&gt;0,(C347*(interest_rate_on_capital_reserves)),0)</f>
        <v>16706.25</v>
      </c>
      <c r="E354" s="79">
        <f t="shared" si="167"/>
        <v>22789.900594999999</v>
      </c>
      <c r="F354" s="79">
        <f t="shared" si="167"/>
        <v>27614.504737242496</v>
      </c>
      <c r="G354" s="79">
        <f t="shared" si="167"/>
        <v>28443.526015914544</v>
      </c>
      <c r="H354" s="79">
        <f t="shared" si="167"/>
        <v>29928.543444718442</v>
      </c>
      <c r="I354" s="79">
        <f t="shared" si="167"/>
        <v>32668.409590160325</v>
      </c>
      <c r="J354" s="79">
        <f t="shared" si="167"/>
        <v>37293.35187914002</v>
      </c>
      <c r="K354" s="79">
        <f t="shared" si="167"/>
        <v>41946.940261848402</v>
      </c>
      <c r="L354" s="79">
        <f t="shared" si="167"/>
        <v>46161.920413806591</v>
      </c>
      <c r="M354" s="79">
        <f t="shared" si="167"/>
        <v>31187.41358131804</v>
      </c>
      <c r="N354" s="79">
        <f t="shared" si="167"/>
        <v>34904.955288969846</v>
      </c>
      <c r="O354" s="79">
        <f t="shared" si="167"/>
        <v>36227.567292427259</v>
      </c>
      <c r="P354" s="79">
        <f t="shared" si="167"/>
        <v>38060.017738133436</v>
      </c>
      <c r="Q354" s="79">
        <f t="shared" si="167"/>
        <v>39946.940373728139</v>
      </c>
      <c r="R354" s="79">
        <f t="shared" si="167"/>
        <v>41285.143110742916</v>
      </c>
      <c r="S354" s="79">
        <f t="shared" si="167"/>
        <v>41603.534221210539</v>
      </c>
      <c r="T354" s="79">
        <f t="shared" si="167"/>
        <v>42810.036729616913</v>
      </c>
      <c r="U354" s="79">
        <f t="shared" si="167"/>
        <v>43087.253225543645</v>
      </c>
      <c r="V354" s="79">
        <f t="shared" si="167"/>
        <v>45151.681299933924</v>
      </c>
      <c r="W354" s="79">
        <f t="shared" si="167"/>
        <v>47278.047224565518</v>
      </c>
      <c r="X354" s="79">
        <f t="shared" si="167"/>
        <v>49468.165531050094</v>
      </c>
      <c r="Y354" s="79">
        <f t="shared" si="167"/>
        <v>51701.479695747628</v>
      </c>
      <c r="Z354" s="132"/>
    </row>
    <row r="355" spans="2:27" s="51" customFormat="1" hidden="1" x14ac:dyDescent="0.2">
      <c r="Z355" s="132"/>
      <c r="AA355" s="64"/>
    </row>
    <row r="356" spans="2:27" s="51" customFormat="1" x14ac:dyDescent="0.2">
      <c r="B356" s="102"/>
      <c r="I356" s="70"/>
      <c r="Z356" s="129"/>
    </row>
    <row r="357" spans="2:27" s="51" customFormat="1" x14ac:dyDescent="0.2">
      <c r="B357" s="102"/>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209"/>
      <c r="Y357" s="209"/>
      <c r="Z357" s="129"/>
    </row>
    <row r="358" spans="2:27" s="51" customFormat="1" x14ac:dyDescent="0.2">
      <c r="B358" s="102"/>
      <c r="I358" s="70"/>
      <c r="X358" s="166"/>
      <c r="Y358" s="166"/>
      <c r="Z358" s="129"/>
    </row>
    <row r="359" spans="2:27" s="51" customFormat="1" x14ac:dyDescent="0.2">
      <c r="B359" s="102"/>
      <c r="I359" s="70"/>
      <c r="X359" s="166"/>
      <c r="Y359" s="166"/>
      <c r="Z359" s="129"/>
    </row>
    <row r="360" spans="2:27" s="46" customFormat="1" x14ac:dyDescent="0.2">
      <c r="B360" s="104"/>
      <c r="I360" s="47"/>
      <c r="X360" s="179"/>
      <c r="Y360" s="179"/>
      <c r="Z360" s="138"/>
    </row>
    <row r="361" spans="2:27" s="46" customFormat="1" x14ac:dyDescent="0.2">
      <c r="B361" s="104"/>
      <c r="I361" s="47"/>
      <c r="X361" s="179"/>
      <c r="Y361" s="179"/>
      <c r="Z361" s="138"/>
    </row>
    <row r="362" spans="2:27" s="46" customFormat="1" x14ac:dyDescent="0.2">
      <c r="B362" s="104"/>
      <c r="I362" s="47"/>
      <c r="X362" s="179"/>
      <c r="Y362" s="179"/>
      <c r="Z362" s="138"/>
    </row>
    <row r="363" spans="2:27" s="46" customFormat="1" x14ac:dyDescent="0.2">
      <c r="B363" s="104"/>
      <c r="I363" s="47"/>
      <c r="X363" s="179"/>
      <c r="Y363" s="179"/>
      <c r="Z363" s="138"/>
    </row>
    <row r="368" spans="2:27" x14ac:dyDescent="0.2">
      <c r="B368" s="104" t="s">
        <v>46</v>
      </c>
      <c r="C368" s="46">
        <f t="shared" ref="C368:W368" si="168">C148</f>
        <v>14</v>
      </c>
      <c r="D368" s="46">
        <f t="shared" si="168"/>
        <v>15</v>
      </c>
      <c r="E368" s="46">
        <f t="shared" si="168"/>
        <v>16</v>
      </c>
      <c r="F368" s="46">
        <f t="shared" si="168"/>
        <v>17</v>
      </c>
      <c r="G368" s="46">
        <f t="shared" si="168"/>
        <v>18</v>
      </c>
      <c r="H368" s="46">
        <f t="shared" si="168"/>
        <v>19</v>
      </c>
      <c r="I368" s="46">
        <f t="shared" si="168"/>
        <v>20</v>
      </c>
      <c r="J368" s="46">
        <f t="shared" si="168"/>
        <v>21</v>
      </c>
      <c r="K368" s="46">
        <f t="shared" si="168"/>
        <v>22</v>
      </c>
      <c r="L368" s="46">
        <f t="shared" si="168"/>
        <v>23</v>
      </c>
      <c r="M368" s="46">
        <f t="shared" si="168"/>
        <v>24</v>
      </c>
      <c r="N368" s="46">
        <f t="shared" si="168"/>
        <v>25</v>
      </c>
      <c r="O368" s="46">
        <f t="shared" si="168"/>
        <v>26</v>
      </c>
      <c r="P368" s="46">
        <f t="shared" si="168"/>
        <v>27</v>
      </c>
      <c r="Q368" s="46">
        <f t="shared" si="168"/>
        <v>28</v>
      </c>
      <c r="R368" s="46">
        <f t="shared" si="168"/>
        <v>29</v>
      </c>
      <c r="S368" s="46">
        <f t="shared" si="168"/>
        <v>30</v>
      </c>
      <c r="T368" s="46">
        <f t="shared" si="168"/>
        <v>31</v>
      </c>
      <c r="U368" s="46">
        <f t="shared" si="168"/>
        <v>32</v>
      </c>
      <c r="V368" s="46">
        <f t="shared" si="168"/>
        <v>33</v>
      </c>
      <c r="W368" s="46">
        <f t="shared" si="168"/>
        <v>34</v>
      </c>
    </row>
    <row r="369" spans="2:26" x14ac:dyDescent="0.2">
      <c r="B369" s="104" t="s">
        <v>189</v>
      </c>
      <c r="C369" s="246">
        <f>C28+C29</f>
        <v>4250000</v>
      </c>
      <c r="D369" s="246">
        <f t="shared" ref="D369:Y369" si="169">D28+D29</f>
        <v>4366250</v>
      </c>
      <c r="E369" s="246">
        <f t="shared" si="169"/>
        <v>4484138.75</v>
      </c>
      <c r="F369" s="246">
        <f t="shared" si="169"/>
        <v>4605210.4962499999</v>
      </c>
      <c r="G369" s="246">
        <f t="shared" si="169"/>
        <v>4729551.1796487486</v>
      </c>
      <c r="H369" s="246">
        <f t="shared" si="169"/>
        <v>4857249.061499265</v>
      </c>
      <c r="I369" s="246">
        <f t="shared" si="169"/>
        <v>4998394.7861597445</v>
      </c>
      <c r="J369" s="246">
        <f t="shared" si="169"/>
        <v>5133351.4453860577</v>
      </c>
      <c r="K369" s="246">
        <f t="shared" si="169"/>
        <v>5271951.934411481</v>
      </c>
      <c r="L369" s="246">
        <f t="shared" si="169"/>
        <v>5414294.6366405906</v>
      </c>
      <c r="M369" s="246">
        <f t="shared" si="169"/>
        <v>5562980.5918298857</v>
      </c>
      <c r="N369" s="246">
        <f t="shared" si="169"/>
        <v>5713181.0678092921</v>
      </c>
      <c r="O369" s="246">
        <f t="shared" si="169"/>
        <v>5867436.956640142</v>
      </c>
      <c r="P369" s="246">
        <f t="shared" si="169"/>
        <v>6025857.7544694254</v>
      </c>
      <c r="Q369" s="246">
        <f t="shared" si="169"/>
        <v>6188555.9138400992</v>
      </c>
      <c r="R369" s="246">
        <f t="shared" si="169"/>
        <v>6355646.9235137813</v>
      </c>
      <c r="S369" s="246">
        <f t="shared" si="169"/>
        <v>6277249.3904486531</v>
      </c>
      <c r="T369" s="246">
        <f t="shared" si="169"/>
        <v>6446735.1239907667</v>
      </c>
      <c r="U369" s="246">
        <f t="shared" si="169"/>
        <v>6620796.9723385163</v>
      </c>
      <c r="V369" s="246">
        <f t="shared" si="169"/>
        <v>6799558.4905916564</v>
      </c>
      <c r="W369" s="246">
        <f t="shared" si="169"/>
        <v>6983146.5698376298</v>
      </c>
      <c r="X369" s="245">
        <f t="shared" si="169"/>
        <v>7171691.5272232452</v>
      </c>
      <c r="Y369" s="245">
        <f t="shared" si="169"/>
        <v>7365327.198458272</v>
      </c>
      <c r="Z369" s="245"/>
    </row>
  </sheetData>
  <sheetProtection password="EB90" sheet="1" objects="1" scenarios="1" formatColumns="0"/>
  <protectedRanges>
    <protectedRange sqref="C30:Y30" name="Range1_1"/>
  </protectedRanges>
  <mergeCells count="5">
    <mergeCell ref="B3:F3"/>
    <mergeCell ref="B1:F1"/>
    <mergeCell ref="B142:J142"/>
    <mergeCell ref="B143:J143"/>
    <mergeCell ref="B144:J144"/>
  </mergeCells>
  <phoneticPr fontId="4" type="noConversion"/>
  <conditionalFormatting sqref="B143:B147">
    <cfRule type="cellIs" dxfId="9" priority="22" stopIfTrue="1" operator="equal">
      <formula>0</formula>
    </cfRule>
  </conditionalFormatting>
  <conditionalFormatting sqref="D11:Y11">
    <cfRule type="cellIs" dxfId="8" priority="2" operator="greaterThanOrEqual">
      <formula>0.1</formula>
    </cfRule>
    <cfRule type="cellIs" dxfId="7" priority="3" operator="between">
      <formula>0.001</formula>
      <formula>0.1</formula>
    </cfRule>
    <cfRule type="cellIs" dxfId="6" priority="21" operator="lessThanOrEqual">
      <formula>-0.001</formula>
    </cfRule>
  </conditionalFormatting>
  <conditionalFormatting sqref="D12:Y13">
    <cfRule type="cellIs" dxfId="5" priority="17" stopIfTrue="1" operator="lessThanOrEqual">
      <formula>-0.02</formula>
    </cfRule>
    <cfRule type="cellIs" dxfId="4" priority="18" stopIfTrue="1" operator="greaterThanOrEqual">
      <formula>0.01</formula>
    </cfRule>
  </conditionalFormatting>
  <conditionalFormatting sqref="C34:Y34">
    <cfRule type="cellIs" dxfId="3" priority="6" operator="lessThan">
      <formula>0</formula>
    </cfRule>
  </conditionalFormatting>
  <conditionalFormatting sqref="B142">
    <cfRule type="cellIs" dxfId="2" priority="1" stopIfTrue="1" operator="equal">
      <formula>0</formula>
    </cfRule>
  </conditionalFormatting>
  <pageMargins left="0.75" right="0.75" top="1" bottom="1" header="0.5" footer="0.5"/>
  <pageSetup scale="58" orientation="landscape"/>
  <headerFooter alignWithMargins="0">
    <oddHeader>&amp;C&amp;"Arial,Bold"&amp;11BOGUES BANKS FY08 - FY12 PROJECTIONS&amp;R&amp;12&amp;A</oddHeader>
    <oddFooter>&amp;L&amp;9&amp;F&amp;C&amp;P&amp;R&amp;A</oddFooter>
  </headerFooter>
  <drawing r:id="rId1"/>
  <legacyDrawing r:id="rId2"/>
  <extLst>
    <ext xmlns:x14="http://schemas.microsoft.com/office/spreadsheetml/2009/9/main" uri="{78C0D931-6437-407d-A8EE-F0AAD7539E65}">
      <x14:conditionalFormattings>
        <x14:conditionalFormatting xmlns:xm="http://schemas.microsoft.com/office/excel/2006/main">
          <x14:cfRule type="cellIs" priority="23" operator="lessThan" id="{353CB652-1F81-4E81-A041-A329D4353BFE}">
            <xm:f>'Data Input 1'!$H$9</xm:f>
            <x14:dxf>
              <font>
                <color rgb="FFFF0000"/>
              </font>
              <fill>
                <patternFill patternType="solid">
                  <fgColor theme="6" tint="0.79992065187536243"/>
                  <bgColor theme="6" tint="0.39994506668294322"/>
                </patternFill>
              </fill>
            </x14:dxf>
          </x14:cfRule>
          <xm:sqref>C36:Y36</xm:sqref>
        </x14:conditionalFormatting>
        <x14:conditionalFormatting xmlns:xm="http://schemas.microsoft.com/office/excel/2006/main">
          <x14:cfRule type="cellIs" priority="24" operator="lessThan" id="{95FED6E9-85C0-4664-A54D-711CE3779D3A}">
            <xm:f>'Data Input 1'!$H$9</xm:f>
            <x14:dxf>
              <font>
                <color rgb="FFFF0000"/>
              </font>
              <fill>
                <patternFill patternType="solid">
                  <fgColor indexed="64"/>
                  <bgColor theme="6" tint="0.79998168889431442"/>
                </patternFill>
              </fill>
            </x14:dxf>
          </x14:cfRule>
          <xm:sqref>C38:Y38</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V68"/>
  <sheetViews>
    <sheetView showGridLines="0" zoomScaleSheetLayoutView="100" workbookViewId="0"/>
  </sheetViews>
  <sheetFormatPr defaultColWidth="8.85546875" defaultRowHeight="12.75" x14ac:dyDescent="0.2"/>
  <cols>
    <col min="1" max="11" width="8.85546875" style="211"/>
    <col min="12" max="12" width="9.42578125" style="211" customWidth="1"/>
    <col min="13" max="14" width="8.85546875" style="211"/>
    <col min="15" max="15" width="10.42578125" style="211" customWidth="1"/>
    <col min="16" max="16384" width="8.85546875" style="211"/>
  </cols>
  <sheetData>
    <row r="1" spans="1:22" ht="18" x14ac:dyDescent="0.25">
      <c r="A1" s="210"/>
      <c r="B1" s="210"/>
      <c r="C1" s="210"/>
      <c r="E1" s="312" t="s">
        <v>197</v>
      </c>
      <c r="F1" s="312"/>
      <c r="G1" s="312"/>
      <c r="H1" s="312"/>
      <c r="I1" s="312"/>
      <c r="J1" s="312"/>
      <c r="K1" s="312"/>
      <c r="L1" s="312"/>
      <c r="M1" s="312"/>
      <c r="N1" s="312"/>
      <c r="O1" s="312"/>
      <c r="P1" s="312"/>
      <c r="Q1" s="312"/>
      <c r="R1" s="312"/>
      <c r="S1" s="312"/>
      <c r="T1" s="312"/>
      <c r="U1" s="311" t="s">
        <v>151</v>
      </c>
      <c r="V1" s="311"/>
    </row>
    <row r="2" spans="1:22" x14ac:dyDescent="0.2">
      <c r="A2" s="212"/>
      <c r="B2" s="212"/>
      <c r="C2" s="212"/>
      <c r="E2" s="212"/>
      <c r="F2" s="212"/>
      <c r="G2" s="212"/>
      <c r="H2" s="212"/>
      <c r="I2" s="212"/>
      <c r="J2" s="212"/>
      <c r="K2" s="212"/>
      <c r="L2" s="212"/>
      <c r="M2" s="212"/>
      <c r="N2" s="212"/>
      <c r="O2" s="212"/>
      <c r="P2" s="212"/>
      <c r="Q2" s="212"/>
      <c r="R2" s="212"/>
      <c r="S2" s="212"/>
      <c r="T2" s="212"/>
      <c r="U2" s="212"/>
      <c r="V2" s="212"/>
    </row>
    <row r="3" spans="1:22" ht="30.75" customHeight="1" x14ac:dyDescent="0.25">
      <c r="B3" s="213"/>
      <c r="C3" s="213"/>
      <c r="E3" s="313" t="str">
        <f>"Dashboard for "&amp;'Data Input 1'!B9&amp;"'s 20-year "&amp;'Data Input 1'!B12&amp;" C.I.P. starting in "&amp;'Data Input 1'!B15</f>
        <v>Dashboard for Town of Anytown's 20-year Water and Sewer C.I.P. starting in FY14</v>
      </c>
      <c r="F3" s="313"/>
      <c r="G3" s="313"/>
      <c r="H3" s="313"/>
      <c r="I3" s="313"/>
      <c r="J3" s="313"/>
      <c r="K3" s="313"/>
      <c r="L3" s="313"/>
      <c r="M3" s="313"/>
      <c r="N3" s="313"/>
      <c r="O3" s="313"/>
      <c r="P3" s="313"/>
      <c r="Q3" s="313"/>
      <c r="R3" s="313"/>
      <c r="S3" s="313"/>
      <c r="T3" s="313"/>
      <c r="U3" s="213"/>
      <c r="V3" s="213"/>
    </row>
    <row r="23" spans="11:12" x14ac:dyDescent="0.2">
      <c r="K23" s="314"/>
      <c r="L23" s="314"/>
    </row>
    <row r="65" spans="1:22" x14ac:dyDescent="0.2">
      <c r="A65" s="309"/>
      <c r="B65" s="309"/>
      <c r="C65" s="309"/>
      <c r="D65" s="309"/>
      <c r="E65" s="309"/>
      <c r="F65" s="309"/>
      <c r="G65" s="309"/>
      <c r="H65" s="309"/>
      <c r="I65" s="309"/>
      <c r="J65" s="309"/>
      <c r="K65" s="309"/>
      <c r="L65" s="309"/>
      <c r="M65" s="309"/>
      <c r="N65" s="309"/>
      <c r="O65" s="309"/>
      <c r="P65" s="309"/>
      <c r="Q65" s="309"/>
      <c r="R65" s="309"/>
      <c r="S65" s="309"/>
      <c r="T65" s="309"/>
      <c r="U65" s="309"/>
      <c r="V65" s="309"/>
    </row>
    <row r="66" spans="1:22" x14ac:dyDescent="0.2">
      <c r="A66" s="309"/>
      <c r="B66" s="309"/>
      <c r="C66" s="309"/>
      <c r="D66" s="309"/>
      <c r="E66" s="309"/>
      <c r="F66" s="309"/>
      <c r="G66" s="309"/>
      <c r="H66" s="309"/>
      <c r="I66" s="309"/>
      <c r="J66" s="309"/>
      <c r="K66" s="309"/>
      <c r="L66" s="309"/>
      <c r="M66" s="309"/>
      <c r="N66" s="309"/>
      <c r="O66" s="309"/>
      <c r="P66" s="309"/>
      <c r="Q66" s="309"/>
      <c r="R66" s="309"/>
      <c r="S66" s="309"/>
      <c r="T66" s="309"/>
      <c r="U66" s="309"/>
      <c r="V66" s="309"/>
    </row>
    <row r="67" spans="1:22" x14ac:dyDescent="0.2">
      <c r="A67" s="310"/>
      <c r="B67" s="310"/>
      <c r="C67" s="310"/>
      <c r="D67" s="310"/>
      <c r="E67" s="310"/>
      <c r="F67" s="310"/>
      <c r="G67" s="310"/>
      <c r="H67" s="310"/>
      <c r="I67" s="310"/>
      <c r="J67" s="310"/>
      <c r="K67" s="310"/>
      <c r="L67" s="310"/>
      <c r="M67" s="310"/>
      <c r="N67" s="310"/>
      <c r="O67" s="310"/>
      <c r="P67" s="310"/>
      <c r="Q67" s="310"/>
      <c r="R67" s="310"/>
      <c r="S67" s="310"/>
      <c r="T67" s="310"/>
      <c r="U67" s="310"/>
      <c r="V67" s="310"/>
    </row>
    <row r="68" spans="1:22" x14ac:dyDescent="0.2">
      <c r="E68" s="214"/>
      <c r="F68" s="214"/>
      <c r="G68" s="214"/>
      <c r="H68" s="214"/>
      <c r="I68" s="214"/>
      <c r="J68" s="214"/>
      <c r="K68" s="214"/>
      <c r="L68" s="214"/>
      <c r="M68" s="214"/>
      <c r="N68" s="214"/>
      <c r="O68" s="214"/>
      <c r="P68" s="214"/>
      <c r="Q68" s="214"/>
      <c r="R68" s="214"/>
      <c r="S68" s="214"/>
    </row>
  </sheetData>
  <sheetProtection password="EB90" sheet="1" objects="1" scenarios="1"/>
  <mergeCells count="7">
    <mergeCell ref="A66:V66"/>
    <mergeCell ref="A67:V67"/>
    <mergeCell ref="U1:V1"/>
    <mergeCell ref="E1:T1"/>
    <mergeCell ref="E3:T3"/>
    <mergeCell ref="K23:L23"/>
    <mergeCell ref="A65:V65"/>
  </mergeCells>
  <phoneticPr fontId="4" type="noConversion"/>
  <hyperlinks>
    <hyperlink ref="E68" r:id="rId1" display="http://www.efc.unc.edu/tools.htm" xr:uid="{00000000-0004-0000-0400-000000000000}"/>
    <hyperlink ref="F68" r:id="rId2" display="http://www.efc.unc.edu/tools.htm" xr:uid="{00000000-0004-0000-0400-000001000000}"/>
    <hyperlink ref="G68" r:id="rId3" display="http://www.efc.unc.edu/tools.htm" xr:uid="{00000000-0004-0000-0400-000002000000}"/>
    <hyperlink ref="H68" r:id="rId4" display="http://www.efc.unc.edu/tools.htm" xr:uid="{00000000-0004-0000-0400-000003000000}"/>
    <hyperlink ref="I68" r:id="rId5" display="http://www.efc.unc.edu/tools.htm" xr:uid="{00000000-0004-0000-0400-000004000000}"/>
    <hyperlink ref="J68" r:id="rId6" display="http://www.efc.unc.edu/tools.htm" xr:uid="{00000000-0004-0000-0400-000005000000}"/>
    <hyperlink ref="K68" r:id="rId7" display="http://www.efc.unc.edu/tools.htm" xr:uid="{00000000-0004-0000-0400-000006000000}"/>
    <hyperlink ref="L68" r:id="rId8" display="http://www.efc.unc.edu/tools.htm" xr:uid="{00000000-0004-0000-0400-000007000000}"/>
    <hyperlink ref="M68" r:id="rId9" display="http://www.efc.unc.edu/tools.htm" xr:uid="{00000000-0004-0000-0400-000008000000}"/>
    <hyperlink ref="N68" r:id="rId10" display="http://www.efc.unc.edu/tools.htm" xr:uid="{00000000-0004-0000-0400-000009000000}"/>
    <hyperlink ref="O68" r:id="rId11" display="http://www.efc.unc.edu/tools.htm" xr:uid="{00000000-0004-0000-0400-00000A000000}"/>
    <hyperlink ref="P68" r:id="rId12" display="http://www.efc.unc.edu/tools.htm" xr:uid="{00000000-0004-0000-0400-00000B000000}"/>
    <hyperlink ref="Q68" r:id="rId13" display="http://www.efc.unc.edu/tools.htm" xr:uid="{00000000-0004-0000-0400-00000C000000}"/>
    <hyperlink ref="R68" r:id="rId14" display="http://www.efc.unc.edu/tools.htm" xr:uid="{00000000-0004-0000-0400-00000D000000}"/>
    <hyperlink ref="S68" r:id="rId15" display="http://www.efc.unc.edu/tools.htm" xr:uid="{00000000-0004-0000-0400-00000E000000}"/>
  </hyperlinks>
  <pageMargins left="0.75" right="0.75" top="0.51" bottom="1" header="0.5" footer="0.5"/>
  <pageSetup scale="90" orientation="portrait"/>
  <headerFooter alignWithMargins="0"/>
  <colBreaks count="1" manualBreakCount="1">
    <brk id="15" max="1048575" man="1"/>
  </colBreaks>
  <drawing r:id="rId1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Instructions</vt:lpstr>
      <vt:lpstr>Data Input 1</vt:lpstr>
      <vt:lpstr>Data Input 2</vt:lpstr>
      <vt:lpstr>20-Year Projections</vt:lpstr>
      <vt:lpstr>Dashboard</vt:lpstr>
      <vt:lpstr>annual_nonresidential_consumption_growth</vt:lpstr>
      <vt:lpstr>annual_nonresidential_customer_growth</vt:lpstr>
      <vt:lpstr>annual_residential_consumption_growth</vt:lpstr>
      <vt:lpstr>annual_residential_customer_growth</vt:lpstr>
      <vt:lpstr>expenditure_growth</vt:lpstr>
      <vt:lpstr>initial_base_charge</vt:lpstr>
      <vt:lpstr>initial_bill</vt:lpstr>
      <vt:lpstr>initial_capital_reserves</vt:lpstr>
      <vt:lpstr>initial_expenditure</vt:lpstr>
      <vt:lpstr>initial_rate</vt:lpstr>
      <vt:lpstr>initial_revenue</vt:lpstr>
      <vt:lpstr>interest_rate_on_capital_reserves</vt:lpstr>
      <vt:lpstr>number_of_nonresidential_customers</vt:lpstr>
      <vt:lpstr>number_of_residential_customers</vt:lpstr>
      <vt:lpstr>'20-Year Projections'!Print_Area</vt:lpstr>
      <vt:lpstr>Dashboard!Print_Area</vt:lpstr>
      <vt:lpstr>'20-Year Projections'!Print_Titles</vt:lpstr>
      <vt:lpstr>starting_fiscal_year</vt:lpstr>
      <vt:lpstr>total_nonresidential_usage</vt:lpstr>
      <vt:lpstr>total_residential_usage</vt:lpstr>
      <vt:lpstr>Total_Revenues</vt:lpstr>
      <vt:lpstr>utility_name</vt:lpstr>
      <vt:lpstr>utility_type</vt:lpstr>
      <vt:lpstr>volume_included_in_base</vt:lpstr>
    </vt:vector>
  </TitlesOfParts>
  <Company>School of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User-Friendly Capital Improvement Plan (CIP) Tool for Water &amp; Wastewater Utilities - 2.0</dc:title>
  <dc:creator>Environmental Finance Center at the University of North Carolina, Chapel Hill</dc:creator>
  <cp:lastModifiedBy>Pedro Archuleta</cp:lastModifiedBy>
  <cp:lastPrinted>2019-05-31T20:14:26Z</cp:lastPrinted>
  <dcterms:created xsi:type="dcterms:W3CDTF">2007-07-26T19:19:00Z</dcterms:created>
  <dcterms:modified xsi:type="dcterms:W3CDTF">2019-05-31T20:14:43Z</dcterms:modified>
</cp:coreProperties>
</file>